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тчёт 2011" sheetId="1" r:id="rId1"/>
    <sheet name="смета 201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94" i="2" l="1"/>
  <c r="D92" i="2"/>
  <c r="E92" i="2" s="1"/>
  <c r="E91" i="2"/>
  <c r="D87" i="2"/>
  <c r="E87" i="2" s="1"/>
  <c r="E79" i="2"/>
  <c r="E75" i="2"/>
  <c r="E74" i="2"/>
  <c r="E68" i="2"/>
  <c r="E67" i="2"/>
  <c r="E66" i="2"/>
  <c r="E65" i="2"/>
  <c r="E64" i="2" s="1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1" i="2"/>
  <c r="D21" i="2"/>
  <c r="E21" i="2" s="1"/>
  <c r="D20" i="2"/>
  <c r="E20" i="2" s="1"/>
  <c r="E19" i="2"/>
  <c r="E18" i="2"/>
  <c r="D15" i="2"/>
  <c r="D25" i="2" s="1"/>
  <c r="E14" i="2"/>
  <c r="E12" i="2"/>
  <c r="E11" i="2"/>
  <c r="E10" i="2"/>
  <c r="E9" i="2"/>
  <c r="E15" i="2" s="1"/>
  <c r="G94" i="1"/>
  <c r="E94" i="1"/>
  <c r="F92" i="1"/>
  <c r="E92" i="1"/>
  <c r="G92" i="1" s="1"/>
  <c r="E91" i="1"/>
  <c r="E93" i="1" s="1"/>
  <c r="G93" i="1" s="1"/>
  <c r="F90" i="1"/>
  <c r="E87" i="1"/>
  <c r="E86" i="1"/>
  <c r="G75" i="1"/>
  <c r="E75" i="1"/>
  <c r="G74" i="1"/>
  <c r="E74" i="1"/>
  <c r="F68" i="1"/>
  <c r="E68" i="1"/>
  <c r="G68" i="1" s="1"/>
  <c r="E67" i="1"/>
  <c r="G67" i="1" s="1"/>
  <c r="E66" i="1"/>
  <c r="G66" i="1" s="1"/>
  <c r="E65" i="1"/>
  <c r="G65" i="1" s="1"/>
  <c r="F64" i="1"/>
  <c r="F78" i="1" s="1"/>
  <c r="F80" i="1" s="1"/>
  <c r="G61" i="1"/>
  <c r="E60" i="1"/>
  <c r="G60" i="1" s="1"/>
  <c r="F59" i="1"/>
  <c r="E59" i="1"/>
  <c r="G59" i="1" s="1"/>
  <c r="G42" i="1" s="1"/>
  <c r="G58" i="1"/>
  <c r="E58" i="1"/>
  <c r="G57" i="1"/>
  <c r="E57" i="1"/>
  <c r="G56" i="1"/>
  <c r="E56" i="1"/>
  <c r="G55" i="1"/>
  <c r="E55" i="1"/>
  <c r="G54" i="1"/>
  <c r="E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F42" i="1"/>
  <c r="E42" i="1"/>
  <c r="E38" i="1"/>
  <c r="G38" i="1" s="1"/>
  <c r="E37" i="1"/>
  <c r="G37" i="1" s="1"/>
  <c r="E36" i="1"/>
  <c r="G36" i="1" s="1"/>
  <c r="E35" i="1"/>
  <c r="G35" i="1" s="1"/>
  <c r="F31" i="1"/>
  <c r="E31" i="1"/>
  <c r="G31" i="1" s="1"/>
  <c r="G28" i="1"/>
  <c r="F25" i="1"/>
  <c r="F22" i="1"/>
  <c r="E21" i="1"/>
  <c r="G21" i="1" s="1"/>
  <c r="D21" i="1"/>
  <c r="D20" i="1"/>
  <c r="E20" i="1" s="1"/>
  <c r="G20" i="1" s="1"/>
  <c r="E19" i="1"/>
  <c r="E18" i="1"/>
  <c r="E22" i="1" s="1"/>
  <c r="G22" i="1" s="1"/>
  <c r="F15" i="1"/>
  <c r="F23" i="1" s="1"/>
  <c r="G14" i="1"/>
  <c r="E14" i="1"/>
  <c r="G12" i="1"/>
  <c r="E12" i="1"/>
  <c r="G11" i="1"/>
  <c r="E11" i="1"/>
  <c r="G10" i="1"/>
  <c r="E10" i="1"/>
  <c r="G9" i="1"/>
  <c r="E9" i="1"/>
  <c r="E15" i="1" s="1"/>
  <c r="E23" i="2" l="1"/>
  <c r="E25" i="2" s="1"/>
  <c r="E22" i="2"/>
  <c r="E78" i="2"/>
  <c r="E80" i="2" s="1"/>
  <c r="E84" i="2" s="1"/>
  <c r="E93" i="2"/>
  <c r="E90" i="2"/>
  <c r="D90" i="2" s="1"/>
  <c r="D86" i="2" s="1"/>
  <c r="E86" i="2" s="1"/>
  <c r="E23" i="1"/>
  <c r="G23" i="1" s="1"/>
  <c r="G15" i="1"/>
  <c r="D25" i="1"/>
  <c r="E25" i="1" s="1"/>
  <c r="G25" i="1" s="1"/>
  <c r="G64" i="1"/>
  <c r="E64" i="1"/>
  <c r="E78" i="1" s="1"/>
  <c r="E80" i="1" s="1"/>
  <c r="E90" i="1"/>
  <c r="G90" i="1" s="1"/>
  <c r="G91" i="1"/>
  <c r="E84" i="1" l="1"/>
  <c r="G79" i="1"/>
</calcChain>
</file>

<file path=xl/sharedStrings.xml><?xml version="1.0" encoding="utf-8"?>
<sst xmlns="http://schemas.openxmlformats.org/spreadsheetml/2006/main" count="241" uniqueCount="126">
  <si>
    <t xml:space="preserve">Отчет долевого взноса на техническое обслуживание и содержание </t>
  </si>
  <si>
    <t>жилого дома товарищества по совместной эксплуатации жилого дома кондоминиум</t>
  </si>
  <si>
    <r>
      <t>'Содружество" по ул.Горького 50 А  г.Южно-Сахалинск з</t>
    </r>
    <r>
      <rPr>
        <b/>
        <u/>
        <sz val="11"/>
        <rFont val="Arial"/>
        <family val="2"/>
        <charset val="204"/>
      </rPr>
      <t>а 2011 год.</t>
    </r>
  </si>
  <si>
    <t>Статьи затрат</t>
  </si>
  <si>
    <t>Един.</t>
  </si>
  <si>
    <t>К-во</t>
  </si>
  <si>
    <t>Цена</t>
  </si>
  <si>
    <t>Сумма</t>
  </si>
  <si>
    <t>Факт</t>
  </si>
  <si>
    <t>Отклонение "+" экон, "-" перерасх</t>
  </si>
  <si>
    <t>измер.</t>
  </si>
  <si>
    <t>за един.</t>
  </si>
  <si>
    <t>( руб.)</t>
  </si>
  <si>
    <t xml:space="preserve">1.ФЗП </t>
  </si>
  <si>
    <t>руб.</t>
  </si>
  <si>
    <t>1.1.Председатель</t>
  </si>
  <si>
    <t>1.2.Гл.бухгалтер</t>
  </si>
  <si>
    <t>1.3.Электрик</t>
  </si>
  <si>
    <t>1.4.Дворник</t>
  </si>
  <si>
    <t>1.5.Садовник</t>
  </si>
  <si>
    <t>1.6.Уборщица</t>
  </si>
  <si>
    <t>Всего ФЗП ( основная )</t>
  </si>
  <si>
    <t>Оплата очередного отпуска</t>
  </si>
  <si>
    <t>1.7.Председатель</t>
  </si>
  <si>
    <t>1.8.Гл.бухгалтер</t>
  </si>
  <si>
    <t>1.9.Уборщица</t>
  </si>
  <si>
    <t>1,10 Дворник</t>
  </si>
  <si>
    <t>Всего оплата очередного отпуска</t>
  </si>
  <si>
    <t>Всего ФЗП+отпускные</t>
  </si>
  <si>
    <t>2.Отчисления на з/плату 34,2%</t>
  </si>
  <si>
    <t xml:space="preserve">3.Ремонт электрооборудования-всего </t>
  </si>
  <si>
    <t>в.ч. Общедомовой электронный счетчик</t>
  </si>
  <si>
    <t>шт.</t>
  </si>
  <si>
    <t>4.Расходы по содержанию:</t>
  </si>
  <si>
    <t>4.1.Подготовка к отопительному сезону:</t>
  </si>
  <si>
    <t xml:space="preserve">   Материалы-всего</t>
  </si>
  <si>
    <t>Пломбирование счетч. ГВС</t>
  </si>
  <si>
    <t xml:space="preserve"> Замена счетч.ГВС</t>
  </si>
  <si>
    <t xml:space="preserve">  Замена шарового крана</t>
  </si>
  <si>
    <t>Поверка теплосчетчика</t>
  </si>
  <si>
    <t xml:space="preserve">        водоэмульсионная краска</t>
  </si>
  <si>
    <t>банка.</t>
  </si>
  <si>
    <t xml:space="preserve">        известь</t>
  </si>
  <si>
    <t>кг.</t>
  </si>
  <si>
    <t xml:space="preserve"> 4.2 Ремонт  2 -го подъезда</t>
  </si>
  <si>
    <t>руб</t>
  </si>
  <si>
    <t>5.Общехозяйственные расходы=всего</t>
  </si>
  <si>
    <t>в т.ч.электрич.лампочки</t>
  </si>
  <si>
    <t>из расчета:=(24*24*+14*12+1*12)*0,1*30*12+12*1*365)</t>
  </si>
  <si>
    <t>квт.</t>
  </si>
  <si>
    <t>лампочки наружнего освещения</t>
  </si>
  <si>
    <t>заправка  картриджа, замена, ремонт</t>
  </si>
  <si>
    <t xml:space="preserve">      вывоз мусора ( согл.расч.)</t>
  </si>
  <si>
    <t xml:space="preserve">      веники</t>
  </si>
  <si>
    <t xml:space="preserve">      стиральный порошок</t>
  </si>
  <si>
    <t xml:space="preserve">      хлоромин</t>
  </si>
  <si>
    <t xml:space="preserve">      ветошь</t>
  </si>
  <si>
    <t>м.</t>
  </si>
  <si>
    <t xml:space="preserve">      лопата для уборки снега</t>
  </si>
  <si>
    <t xml:space="preserve">      перчатки</t>
  </si>
  <si>
    <t>мешки для мусора</t>
  </si>
  <si>
    <t xml:space="preserve">      метла</t>
  </si>
  <si>
    <t xml:space="preserve">      швабра</t>
  </si>
  <si>
    <t xml:space="preserve">      бумага писчая</t>
  </si>
  <si>
    <t>пачка</t>
  </si>
  <si>
    <t xml:space="preserve">      прочие канц.товары,бланки</t>
  </si>
  <si>
    <t xml:space="preserve">      .люминисцентные лампочки</t>
  </si>
  <si>
    <t xml:space="preserve">      cоль техническая</t>
  </si>
  <si>
    <t>6.Прочие расходы-всего:</t>
  </si>
  <si>
    <t>6,4почтовые расходы и подписка на журнал</t>
  </si>
  <si>
    <t>6.5.Оплата телефона</t>
  </si>
  <si>
    <t>6.6 Непредвиденные расходы</t>
  </si>
  <si>
    <t>в т.ч.</t>
  </si>
  <si>
    <t xml:space="preserve"> очистка снега 2684.30 , аварийный</t>
  </si>
  <si>
    <t>вызов сантехника 537, подарки 8 мр, нов год 2499</t>
  </si>
  <si>
    <t>цветы крыльцо 4000, замок 294</t>
  </si>
  <si>
    <t>6,8 Услуги банка</t>
  </si>
  <si>
    <t xml:space="preserve">7. Сантехнические работы </t>
  </si>
  <si>
    <t>8.Всего расходов на 2011 год</t>
  </si>
  <si>
    <t>9.Переходящий остаток с 2010г.</t>
  </si>
  <si>
    <t>10.Всего расходов на 2011г.с уч.остатка</t>
  </si>
  <si>
    <t>11.Общая площадь здания</t>
  </si>
  <si>
    <t>кв.м.</t>
  </si>
  <si>
    <t>12.100 % стоимости 1 кв.м.( всех ) в месяц</t>
  </si>
  <si>
    <t>руб.коп.</t>
  </si>
  <si>
    <t>13.Площадь а/к САТ</t>
  </si>
  <si>
    <t>кв.м</t>
  </si>
  <si>
    <t>14.Долевой взнос "САТ" на ТО</t>
  </si>
  <si>
    <t>руб/мес</t>
  </si>
  <si>
    <t>14.1  100% стоимости 1 кв.м.</t>
  </si>
  <si>
    <t>15.Доп.расходы для а/к "САТ"-всего:</t>
  </si>
  <si>
    <t>15.1.ФЗП вахтер-уборщица</t>
  </si>
  <si>
    <t>15.2.Оплата очередных отпусков</t>
  </si>
  <si>
    <t>15,3 Отч. На ФЗП 34,2%</t>
  </si>
  <si>
    <t>15,4 Вывоз мусора</t>
  </si>
  <si>
    <t xml:space="preserve">Расчет долевого взноса на техническое обслуживание и содержание </t>
  </si>
  <si>
    <r>
      <t xml:space="preserve">'Содружество" по ул.Горького 50 А  г.Южно-Сахалинск </t>
    </r>
    <r>
      <rPr>
        <b/>
        <u/>
        <sz val="11"/>
        <rFont val="Arial"/>
        <family val="2"/>
        <charset val="204"/>
      </rPr>
      <t>на 2012 год.</t>
    </r>
  </si>
  <si>
    <t>с 01.03.12</t>
  </si>
  <si>
    <t>1 ФЗП</t>
  </si>
  <si>
    <t>2.Отчисления на з/плату 30,2%</t>
  </si>
  <si>
    <t>3.Общехозяйственные расходы=всего</t>
  </si>
  <si>
    <t>оплата за электр. МОП</t>
  </si>
  <si>
    <t>запрвка  картриджа, замена, ремонт</t>
  </si>
  <si>
    <t>белизна</t>
  </si>
  <si>
    <t>лопата для уборки снега</t>
  </si>
  <si>
    <t>грабли</t>
  </si>
  <si>
    <t>реагент-песок</t>
  </si>
  <si>
    <t>4.Прочие расходы-всего:</t>
  </si>
  <si>
    <t>4,1почтовые расходы и подписка на журнал</t>
  </si>
  <si>
    <t>4.2.Оплата телефона</t>
  </si>
  <si>
    <t>4.3 Непредвиденные расходы</t>
  </si>
  <si>
    <t>4,4 Услуги банка</t>
  </si>
  <si>
    <t xml:space="preserve">5. Сантехнические работы </t>
  </si>
  <si>
    <t>6.Всего расходов на 2011 год</t>
  </si>
  <si>
    <t>7.Переходящий остаток с 2010г.</t>
  </si>
  <si>
    <t>8.Всего расходов на 2011г.с уч.остатка</t>
  </si>
  <si>
    <t>9.Общая площадь здания</t>
  </si>
  <si>
    <t>10.100 % стоимости 1 кв.м.( всех ) в месяц</t>
  </si>
  <si>
    <t>11.Площадь а/к САТ 1249.2</t>
  </si>
  <si>
    <t>12.Долевой взнос "САТ" на ТО</t>
  </si>
  <si>
    <t>13.1  100% стоимости 1 кв.м.</t>
  </si>
  <si>
    <t>14.Доп.расходы для а/к "САТ"-всего:</t>
  </si>
  <si>
    <t>14.1.ФЗП вахтер-уборщица</t>
  </si>
  <si>
    <t>14.2.Оплата очередных отпусков</t>
  </si>
  <si>
    <t>14,3 Отч. На ФЗП 34,2%</t>
  </si>
  <si>
    <t>14,4 Вывоз мусора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</si>
</sst>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u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0" fontId="3" fillId="0" borderId="0" xfId="0" applyFont="1"/>
    <xf numFmtId="0" fontId="5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distributed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/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distributed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6" fillId="0" borderId="8" xfId="0" applyFont="1" applyBorder="1"/>
    <xf numFmtId="43" fontId="0" fillId="0" borderId="9" xfId="1" applyFont="1" applyBorder="1"/>
    <xf numFmtId="0" fontId="3" fillId="0" borderId="7" xfId="0" quotePrefix="1" applyFont="1" applyBorder="1" applyAlignment="1">
      <alignment horizontal="left"/>
    </xf>
    <xf numFmtId="43" fontId="3" fillId="0" borderId="8" xfId="1" applyFont="1" applyBorder="1"/>
    <xf numFmtId="43" fontId="7" fillId="0" borderId="8" xfId="1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43" fontId="5" fillId="0" borderId="8" xfId="1" applyFont="1" applyBorder="1"/>
    <xf numFmtId="43" fontId="5" fillId="0" borderId="8" xfId="1" applyFont="1" applyFill="1" applyBorder="1"/>
    <xf numFmtId="43" fontId="8" fillId="0" borderId="9" xfId="1" applyFont="1" applyBorder="1"/>
    <xf numFmtId="0" fontId="7" fillId="0" borderId="8" xfId="0" applyFont="1" applyBorder="1"/>
    <xf numFmtId="43" fontId="3" fillId="2" borderId="8" xfId="1" applyFont="1" applyFill="1" applyBorder="1"/>
    <xf numFmtId="0" fontId="5" fillId="3" borderId="7" xfId="0" applyFont="1" applyFill="1" applyBorder="1"/>
    <xf numFmtId="0" fontId="5" fillId="3" borderId="8" xfId="0" applyFont="1" applyFill="1" applyBorder="1" applyAlignment="1">
      <alignment horizontal="center"/>
    </xf>
    <xf numFmtId="43" fontId="5" fillId="3" borderId="8" xfId="1" applyFont="1" applyFill="1" applyBorder="1"/>
    <xf numFmtId="43" fontId="5" fillId="0" borderId="9" xfId="1" applyFont="1" applyBorder="1"/>
    <xf numFmtId="0" fontId="3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43" fontId="0" fillId="0" borderId="9" xfId="1" applyFont="1" applyFill="1" applyBorder="1"/>
    <xf numFmtId="43" fontId="3" fillId="0" borderId="0" xfId="1" applyFont="1" applyBorder="1"/>
    <xf numFmtId="43" fontId="5" fillId="2" borderId="10" xfId="1" applyFont="1" applyFill="1" applyBorder="1"/>
    <xf numFmtId="43" fontId="8" fillId="0" borderId="10" xfId="1" applyFont="1" applyBorder="1"/>
    <xf numFmtId="43" fontId="8" fillId="0" borderId="11" xfId="1" applyFont="1" applyBorder="1"/>
    <xf numFmtId="43" fontId="8" fillId="0" borderId="12" xfId="1" applyFont="1" applyBorder="1"/>
    <xf numFmtId="0" fontId="5" fillId="0" borderId="7" xfId="0" quotePrefix="1" applyFont="1" applyBorder="1" applyAlignment="1">
      <alignment horizontal="left"/>
    </xf>
    <xf numFmtId="43" fontId="5" fillId="0" borderId="8" xfId="1" applyFont="1" applyBorder="1" applyAlignment="1">
      <alignment horizontal="right"/>
    </xf>
    <xf numFmtId="43" fontId="0" fillId="0" borderId="9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3" fontId="5" fillId="0" borderId="8" xfId="0" applyNumberFormat="1" applyFont="1" applyBorder="1"/>
    <xf numFmtId="3" fontId="3" fillId="0" borderId="8" xfId="0" applyNumberFormat="1" applyFont="1" applyBorder="1"/>
    <xf numFmtId="0" fontId="5" fillId="0" borderId="4" xfId="0" quotePrefix="1" applyFont="1" applyBorder="1" applyAlignment="1"/>
    <xf numFmtId="0" fontId="5" fillId="0" borderId="5" xfId="0" applyFont="1" applyBorder="1" applyAlignment="1">
      <alignment horizontal="center"/>
    </xf>
    <xf numFmtId="0" fontId="3" fillId="0" borderId="5" xfId="0" applyFont="1" applyBorder="1"/>
    <xf numFmtId="3" fontId="5" fillId="0" borderId="5" xfId="0" applyNumberFormat="1" applyFont="1" applyBorder="1"/>
    <xf numFmtId="43" fontId="0" fillId="0" borderId="6" xfId="1" applyFont="1" applyBorder="1"/>
    <xf numFmtId="0" fontId="5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0;&#1052;&#1040;/&#1057;&#1052;&#1045;&#1058;&#1040;%202012%2029%20&#1059;&#1090;&#1074;&#1077;&#1088;&#1078;&#1076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тенз по смете"/>
      <sheetName val="Свод рах 98"/>
      <sheetName val="4кв 97"/>
      <sheetName val="Свод отч 2"/>
      <sheetName val="Свод без ТО"/>
      <sheetName val="Акт сверки"/>
      <sheetName val="Расч пени"/>
      <sheetName val="Свод счет 1"/>
      <sheetName val="Гор вода"/>
      <sheetName val="Хол.вода"/>
      <sheetName val="Тепло"/>
      <sheetName val="Хим.вода"/>
      <sheetName val="Мусор"/>
      <sheetName val="Слив"/>
      <sheetName val="Эл.энергия"/>
      <sheetName val="ТО"/>
      <sheetName val="Телефон"/>
      <sheetName val="Лист2"/>
      <sheetName val="Смета 99"/>
      <sheetName val="Смета2000"/>
      <sheetName val="см 0110"/>
      <sheetName val="Смета 01"/>
      <sheetName val="010201"/>
      <sheetName val="2002"/>
      <sheetName val="2003"/>
      <sheetName val="2004"/>
      <sheetName val="исполн.04"/>
      <sheetName val="2009"/>
      <sheetName val="Факт 2009"/>
      <sheetName val="План 2010"/>
      <sheetName val="Факт 2010"/>
      <sheetName val="План 2011"/>
      <sheetName val="Факт 2011"/>
      <sheetName val="ПЛАН 2012"/>
      <sheetName val="ПЛАН 2012 с НАЛОГАМИ"/>
      <sheetName val="Лист12"/>
      <sheetName val="Лист13"/>
      <sheetName val="Лист14"/>
      <sheetName val="Лист15"/>
      <sheetName val="Лист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9">
          <cell r="G79">
            <v>-14241.73936680262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selection sqref="A1:G100"/>
    </sheetView>
  </sheetViews>
  <sheetFormatPr defaultRowHeight="15" x14ac:dyDescent="0.25"/>
  <cols>
    <col min="1" max="1" width="45" customWidth="1"/>
    <col min="2" max="2" width="7.85546875" customWidth="1"/>
    <col min="3" max="3" width="6.140625" customWidth="1"/>
    <col min="4" max="5" width="14" customWidth="1"/>
    <col min="6" max="6" width="13.28515625" customWidth="1"/>
    <col min="7" max="7" width="13.5703125" customWidth="1"/>
  </cols>
  <sheetData>
    <row r="1" spans="1:7" x14ac:dyDescent="0.25">
      <c r="A1" s="1" t="s">
        <v>0</v>
      </c>
      <c r="B1" s="2"/>
      <c r="C1" s="2"/>
      <c r="D1" s="2"/>
      <c r="E1" s="2"/>
    </row>
    <row r="2" spans="1:7" x14ac:dyDescent="0.25">
      <c r="A2" s="1" t="s">
        <v>1</v>
      </c>
      <c r="B2" s="2"/>
      <c r="C2" s="2"/>
      <c r="D2" s="2"/>
      <c r="E2" s="2"/>
    </row>
    <row r="3" spans="1:7" x14ac:dyDescent="0.25">
      <c r="A3" s="3" t="s">
        <v>2</v>
      </c>
      <c r="B3" s="2"/>
      <c r="C3" s="2"/>
      <c r="D3" s="2"/>
      <c r="E3" s="2"/>
    </row>
    <row r="4" spans="1:7" ht="15.75" thickBot="1" x14ac:dyDescent="0.3">
      <c r="A4" s="4"/>
      <c r="B4" s="5"/>
      <c r="C4" s="5"/>
      <c r="D4" s="6"/>
      <c r="E4" s="6"/>
    </row>
    <row r="5" spans="1:7" x14ac:dyDescent="0.25">
      <c r="A5" s="7" t="s">
        <v>3</v>
      </c>
      <c r="B5" s="8" t="s">
        <v>4</v>
      </c>
      <c r="C5" s="8" t="s">
        <v>5</v>
      </c>
      <c r="D5" s="8" t="s">
        <v>6</v>
      </c>
      <c r="E5" s="9" t="s">
        <v>7</v>
      </c>
      <c r="F5" s="10" t="s">
        <v>8</v>
      </c>
      <c r="G5" s="11" t="s">
        <v>9</v>
      </c>
    </row>
    <row r="6" spans="1:7" ht="15.75" thickBot="1" x14ac:dyDescent="0.3">
      <c r="A6" s="12"/>
      <c r="B6" s="13" t="s">
        <v>10</v>
      </c>
      <c r="C6" s="14"/>
      <c r="D6" s="13" t="s">
        <v>11</v>
      </c>
      <c r="E6" s="15" t="s">
        <v>12</v>
      </c>
      <c r="F6" s="16"/>
      <c r="G6" s="17"/>
    </row>
    <row r="7" spans="1:7" x14ac:dyDescent="0.25">
      <c r="A7" s="18"/>
      <c r="B7" s="19"/>
      <c r="C7" s="20"/>
      <c r="D7" s="20"/>
      <c r="E7" s="21"/>
      <c r="F7" s="22"/>
      <c r="G7" s="22"/>
    </row>
    <row r="8" spans="1:7" x14ac:dyDescent="0.25">
      <c r="A8" s="23" t="s">
        <v>13</v>
      </c>
      <c r="B8" s="19" t="s">
        <v>14</v>
      </c>
      <c r="C8" s="20"/>
      <c r="D8" s="24"/>
      <c r="E8" s="24"/>
      <c r="F8" s="22"/>
      <c r="G8" s="22"/>
    </row>
    <row r="9" spans="1:7" x14ac:dyDescent="0.25">
      <c r="A9" s="18" t="s">
        <v>15</v>
      </c>
      <c r="B9" s="19" t="s">
        <v>14</v>
      </c>
      <c r="C9" s="20">
        <v>1</v>
      </c>
      <c r="D9" s="25">
        <v>10000</v>
      </c>
      <c r="E9" s="24">
        <f t="shared" ref="E9:E14" si="0">C9*D9*12</f>
        <v>120000</v>
      </c>
      <c r="F9" s="22">
        <v>120000</v>
      </c>
      <c r="G9" s="22">
        <f>E9-F9</f>
        <v>0</v>
      </c>
    </row>
    <row r="10" spans="1:7" x14ac:dyDescent="0.25">
      <c r="A10" s="18" t="s">
        <v>16</v>
      </c>
      <c r="B10" s="19" t="s">
        <v>14</v>
      </c>
      <c r="C10" s="20">
        <v>1</v>
      </c>
      <c r="D10" s="25">
        <v>8000</v>
      </c>
      <c r="E10" s="24">
        <f t="shared" si="0"/>
        <v>96000</v>
      </c>
      <c r="F10" s="22">
        <v>96000</v>
      </c>
      <c r="G10" s="22">
        <f>E10-F10</f>
        <v>0</v>
      </c>
    </row>
    <row r="11" spans="1:7" x14ac:dyDescent="0.25">
      <c r="A11" s="18" t="s">
        <v>17</v>
      </c>
      <c r="B11" s="19" t="s">
        <v>14</v>
      </c>
      <c r="C11" s="20">
        <v>1</v>
      </c>
      <c r="D11" s="25">
        <v>2000</v>
      </c>
      <c r="E11" s="24">
        <f t="shared" si="0"/>
        <v>24000</v>
      </c>
      <c r="F11" s="22">
        <v>24000</v>
      </c>
      <c r="G11" s="22">
        <f>E11-F11</f>
        <v>0</v>
      </c>
    </row>
    <row r="12" spans="1:7" x14ac:dyDescent="0.25">
      <c r="A12" s="18" t="s">
        <v>18</v>
      </c>
      <c r="B12" s="19" t="s">
        <v>14</v>
      </c>
      <c r="C12" s="20">
        <v>1</v>
      </c>
      <c r="D12" s="25">
        <v>5500</v>
      </c>
      <c r="E12" s="24">
        <f t="shared" si="0"/>
        <v>66000</v>
      </c>
      <c r="F12" s="22">
        <v>66000</v>
      </c>
      <c r="G12" s="22">
        <f>E12-F12</f>
        <v>0</v>
      </c>
    </row>
    <row r="13" spans="1:7" x14ac:dyDescent="0.25">
      <c r="A13" s="18" t="s">
        <v>19</v>
      </c>
      <c r="B13" s="19" t="s">
        <v>14</v>
      </c>
      <c r="C13" s="20">
        <v>1</v>
      </c>
      <c r="D13" s="25"/>
      <c r="E13" s="24"/>
      <c r="F13" s="22"/>
      <c r="G13" s="22"/>
    </row>
    <row r="14" spans="1:7" x14ac:dyDescent="0.25">
      <c r="A14" s="18" t="s">
        <v>20</v>
      </c>
      <c r="B14" s="19" t="s">
        <v>14</v>
      </c>
      <c r="C14" s="20">
        <v>1</v>
      </c>
      <c r="D14" s="25">
        <v>2500</v>
      </c>
      <c r="E14" s="24">
        <f t="shared" si="0"/>
        <v>30000</v>
      </c>
      <c r="F14" s="22">
        <v>30000</v>
      </c>
      <c r="G14" s="22">
        <f>E14-F14</f>
        <v>0</v>
      </c>
    </row>
    <row r="15" spans="1:7" x14ac:dyDescent="0.25">
      <c r="A15" s="26" t="s">
        <v>21</v>
      </c>
      <c r="B15" s="27" t="s">
        <v>14</v>
      </c>
      <c r="C15" s="28"/>
      <c r="D15" s="29"/>
      <c r="E15" s="30">
        <f>SUM(E9:E14)</f>
        <v>336000</v>
      </c>
      <c r="F15" s="31">
        <f>SUM(F9:F14)</f>
        <v>336000</v>
      </c>
      <c r="G15" s="31">
        <f>E15-F15</f>
        <v>0</v>
      </c>
    </row>
    <row r="16" spans="1:7" x14ac:dyDescent="0.25">
      <c r="A16" s="26"/>
      <c r="B16" s="27"/>
      <c r="C16" s="28"/>
      <c r="D16" s="29"/>
      <c r="E16" s="29"/>
      <c r="F16" s="22"/>
      <c r="G16" s="22"/>
    </row>
    <row r="17" spans="1:7" x14ac:dyDescent="0.25">
      <c r="A17" s="26" t="s">
        <v>22</v>
      </c>
      <c r="B17" s="27"/>
      <c r="C17" s="28"/>
      <c r="D17" s="29"/>
      <c r="E17" s="29"/>
      <c r="F17" s="22"/>
      <c r="G17" s="22"/>
    </row>
    <row r="18" spans="1:7" x14ac:dyDescent="0.25">
      <c r="A18" s="18" t="s">
        <v>23</v>
      </c>
      <c r="B18" s="27"/>
      <c r="C18" s="32">
        <v>0</v>
      </c>
      <c r="D18" s="24"/>
      <c r="E18" s="24">
        <f>D18*C18</f>
        <v>0</v>
      </c>
      <c r="F18" s="22"/>
      <c r="G18" s="22"/>
    </row>
    <row r="19" spans="1:7" x14ac:dyDescent="0.25">
      <c r="A19" s="18" t="s">
        <v>24</v>
      </c>
      <c r="B19" s="27"/>
      <c r="C19" s="32">
        <v>0</v>
      </c>
      <c r="D19" s="24"/>
      <c r="E19" s="24">
        <f>D19*C19</f>
        <v>0</v>
      </c>
      <c r="F19" s="22"/>
      <c r="G19" s="22"/>
    </row>
    <row r="20" spans="1:7" x14ac:dyDescent="0.25">
      <c r="A20" s="18" t="s">
        <v>25</v>
      </c>
      <c r="B20" s="27"/>
      <c r="C20" s="32">
        <v>1</v>
      </c>
      <c r="D20" s="33">
        <f>D14/29.4*44</f>
        <v>3741.4965986394559</v>
      </c>
      <c r="E20" s="24">
        <f>D20*C20</f>
        <v>3741.4965986394559</v>
      </c>
      <c r="F20" s="22">
        <v>3242.8</v>
      </c>
      <c r="G20" s="22">
        <f>E20-F20</f>
        <v>498.69659863945571</v>
      </c>
    </row>
    <row r="21" spans="1:7" x14ac:dyDescent="0.25">
      <c r="A21" s="18" t="s">
        <v>26</v>
      </c>
      <c r="B21" s="27"/>
      <c r="C21" s="32">
        <v>1</v>
      </c>
      <c r="D21" s="33">
        <f>D12/29.4*44</f>
        <v>8231.2925170068029</v>
      </c>
      <c r="E21" s="24">
        <f>D21*C21</f>
        <v>8231.2925170068029</v>
      </c>
      <c r="F21" s="22">
        <v>8231.08</v>
      </c>
      <c r="G21" s="22">
        <f>E21-F21</f>
        <v>0.21251700680295471</v>
      </c>
    </row>
    <row r="22" spans="1:7" x14ac:dyDescent="0.25">
      <c r="A22" s="26" t="s">
        <v>27</v>
      </c>
      <c r="B22" s="27"/>
      <c r="C22" s="20"/>
      <c r="D22" s="24"/>
      <c r="E22" s="29">
        <f>SUM(E18:E21)</f>
        <v>11972.789115646259</v>
      </c>
      <c r="F22" s="31">
        <f>8231.08+3741.5</f>
        <v>11972.58</v>
      </c>
      <c r="G22" s="31">
        <f>E22-F22</f>
        <v>0.20911564625930623</v>
      </c>
    </row>
    <row r="23" spans="1:7" x14ac:dyDescent="0.25">
      <c r="A23" s="26" t="s">
        <v>28</v>
      </c>
      <c r="B23" s="27"/>
      <c r="C23" s="20"/>
      <c r="D23" s="24"/>
      <c r="E23" s="29">
        <f>E15+E22</f>
        <v>347972.78911564627</v>
      </c>
      <c r="F23" s="31">
        <f>F15+F22</f>
        <v>347972.58</v>
      </c>
      <c r="G23" s="31">
        <f>E23-F23</f>
        <v>0.20911564625566825</v>
      </c>
    </row>
    <row r="24" spans="1:7" x14ac:dyDescent="0.25">
      <c r="A24" s="18"/>
      <c r="B24" s="19"/>
      <c r="C24" s="20"/>
      <c r="D24" s="24"/>
      <c r="E24" s="24"/>
      <c r="F24" s="22"/>
      <c r="G24" s="22"/>
    </row>
    <row r="25" spans="1:7" x14ac:dyDescent="0.25">
      <c r="A25" s="34" t="s">
        <v>29</v>
      </c>
      <c r="B25" s="35" t="s">
        <v>14</v>
      </c>
      <c r="C25" s="35">
        <v>1</v>
      </c>
      <c r="D25" s="36">
        <f>(E14+E12+E22)*34.2%</f>
        <v>36926.693877551021</v>
      </c>
      <c r="E25" s="36">
        <f>D25*C25</f>
        <v>36926.693877551021</v>
      </c>
      <c r="F25" s="31">
        <f>(F12+F14+F22)*34.2%</f>
        <v>36926.622360000001</v>
      </c>
      <c r="G25" s="31">
        <f>E25-F25</f>
        <v>7.151755101949675E-2</v>
      </c>
    </row>
    <row r="26" spans="1:7" x14ac:dyDescent="0.25">
      <c r="A26" s="18"/>
      <c r="B26" s="19"/>
      <c r="C26" s="20"/>
      <c r="D26" s="24"/>
      <c r="E26" s="24"/>
      <c r="F26" s="22"/>
      <c r="G26" s="22"/>
    </row>
    <row r="27" spans="1:7" x14ac:dyDescent="0.25">
      <c r="A27" s="26" t="s">
        <v>30</v>
      </c>
      <c r="B27" s="19"/>
      <c r="C27" s="20"/>
      <c r="D27" s="24"/>
      <c r="E27" s="24"/>
      <c r="F27" s="22"/>
      <c r="G27" s="22"/>
    </row>
    <row r="28" spans="1:7" x14ac:dyDescent="0.25">
      <c r="A28" s="18" t="s">
        <v>31</v>
      </c>
      <c r="B28" s="19" t="s">
        <v>32</v>
      </c>
      <c r="C28" s="20"/>
      <c r="D28" s="24"/>
      <c r="E28" s="29"/>
      <c r="F28" s="31"/>
      <c r="G28" s="31">
        <f>E28-F28</f>
        <v>0</v>
      </c>
    </row>
    <row r="29" spans="1:7" x14ac:dyDescent="0.25">
      <c r="A29" s="18"/>
      <c r="B29" s="19"/>
      <c r="C29" s="20"/>
      <c r="D29" s="24"/>
      <c r="E29" s="24"/>
      <c r="F29" s="22"/>
      <c r="G29" s="22"/>
    </row>
    <row r="30" spans="1:7" x14ac:dyDescent="0.25">
      <c r="A30" s="18" t="s">
        <v>33</v>
      </c>
      <c r="B30" s="19"/>
      <c r="C30" s="20"/>
      <c r="D30" s="24"/>
      <c r="E30" s="24"/>
      <c r="F30" s="22"/>
      <c r="G30" s="22"/>
    </row>
    <row r="31" spans="1:7" x14ac:dyDescent="0.25">
      <c r="A31" s="26" t="s">
        <v>34</v>
      </c>
      <c r="B31" s="19"/>
      <c r="C31" s="20"/>
      <c r="D31" s="24">
        <v>16000</v>
      </c>
      <c r="E31" s="29">
        <f>SUM(E33:E34)</f>
        <v>16000</v>
      </c>
      <c r="F31" s="37">
        <f>SUM(F33+F34+F35)</f>
        <v>26100</v>
      </c>
      <c r="G31" s="31">
        <f>E31-F31</f>
        <v>-10100</v>
      </c>
    </row>
    <row r="32" spans="1:7" x14ac:dyDescent="0.25">
      <c r="A32" s="18" t="s">
        <v>35</v>
      </c>
      <c r="B32" s="19"/>
      <c r="C32" s="20"/>
      <c r="D32" s="24"/>
      <c r="E32" s="24"/>
      <c r="F32" s="22"/>
      <c r="G32" s="22"/>
    </row>
    <row r="33" spans="1:7" x14ac:dyDescent="0.25">
      <c r="A33" s="18" t="s">
        <v>36</v>
      </c>
      <c r="B33" s="19"/>
      <c r="C33" s="20">
        <v>1</v>
      </c>
      <c r="D33" s="24">
        <v>10000</v>
      </c>
      <c r="E33" s="24">
        <v>10000</v>
      </c>
      <c r="F33" s="22">
        <v>500</v>
      </c>
      <c r="G33" s="22">
        <v>9500</v>
      </c>
    </row>
    <row r="34" spans="1:7" x14ac:dyDescent="0.25">
      <c r="A34" s="18" t="s">
        <v>37</v>
      </c>
      <c r="B34" s="19"/>
      <c r="C34" s="20">
        <v>1</v>
      </c>
      <c r="D34" s="24">
        <v>6000</v>
      </c>
      <c r="E34" s="24">
        <v>6000</v>
      </c>
      <c r="F34" s="22">
        <v>9600</v>
      </c>
      <c r="G34" s="22">
        <v>-3600</v>
      </c>
    </row>
    <row r="35" spans="1:7" x14ac:dyDescent="0.25">
      <c r="A35" s="23" t="s">
        <v>38</v>
      </c>
      <c r="B35" s="19"/>
      <c r="C35" s="20">
        <v>1</v>
      </c>
      <c r="D35" s="24"/>
      <c r="E35" s="24">
        <f>C35*D35</f>
        <v>0</v>
      </c>
      <c r="F35" s="22">
        <v>16000</v>
      </c>
      <c r="G35" s="22">
        <f>E35-F35</f>
        <v>-16000</v>
      </c>
    </row>
    <row r="36" spans="1:7" x14ac:dyDescent="0.25">
      <c r="A36" s="38" t="s">
        <v>39</v>
      </c>
      <c r="B36" s="19"/>
      <c r="C36" s="20">
        <v>1</v>
      </c>
      <c r="D36" s="24"/>
      <c r="E36" s="24">
        <f>C36*D36</f>
        <v>0</v>
      </c>
      <c r="F36" s="22"/>
      <c r="G36" s="22">
        <f>E36-F36</f>
        <v>0</v>
      </c>
    </row>
    <row r="37" spans="1:7" x14ac:dyDescent="0.25">
      <c r="A37" s="38" t="s">
        <v>40</v>
      </c>
      <c r="B37" s="19" t="s">
        <v>41</v>
      </c>
      <c r="C37" s="20">
        <v>1</v>
      </c>
      <c r="D37" s="24"/>
      <c r="E37" s="24">
        <f>C37*D37</f>
        <v>0</v>
      </c>
      <c r="F37" s="22"/>
      <c r="G37" s="22">
        <f>E37-F37</f>
        <v>0</v>
      </c>
    </row>
    <row r="38" spans="1:7" x14ac:dyDescent="0.25">
      <c r="A38" s="18" t="s">
        <v>42</v>
      </c>
      <c r="B38" s="19" t="s">
        <v>43</v>
      </c>
      <c r="C38" s="20">
        <v>1</v>
      </c>
      <c r="D38" s="24"/>
      <c r="E38" s="24">
        <f>C38*D38</f>
        <v>0</v>
      </c>
      <c r="F38" s="22"/>
      <c r="G38" s="22">
        <f>E38-F38</f>
        <v>0</v>
      </c>
    </row>
    <row r="39" spans="1:7" x14ac:dyDescent="0.25">
      <c r="A39" s="39" t="s">
        <v>44</v>
      </c>
      <c r="B39" s="19" t="s">
        <v>45</v>
      </c>
      <c r="C39" s="20">
        <v>1</v>
      </c>
      <c r="D39" s="24"/>
      <c r="E39" s="24"/>
      <c r="F39" s="22">
        <v>0</v>
      </c>
      <c r="G39" s="22"/>
    </row>
    <row r="40" spans="1:7" x14ac:dyDescent="0.25">
      <c r="A40" s="18"/>
      <c r="B40" s="19" t="s">
        <v>45</v>
      </c>
      <c r="C40" s="20"/>
      <c r="D40" s="24"/>
      <c r="E40" s="24"/>
      <c r="F40" s="22"/>
      <c r="G40" s="22"/>
    </row>
    <row r="41" spans="1:7" x14ac:dyDescent="0.25">
      <c r="A41" s="18"/>
      <c r="B41" s="19" t="s">
        <v>45</v>
      </c>
      <c r="C41" s="20"/>
      <c r="D41" s="24"/>
      <c r="E41" s="24"/>
      <c r="F41" s="22"/>
      <c r="G41" s="22"/>
    </row>
    <row r="42" spans="1:7" x14ac:dyDescent="0.25">
      <c r="A42" s="26" t="s">
        <v>46</v>
      </c>
      <c r="B42" s="19"/>
      <c r="C42" s="20"/>
      <c r="D42" s="24"/>
      <c r="E42" s="29">
        <f>SUM(E43:E61)</f>
        <v>145632.40000000002</v>
      </c>
      <c r="F42" s="37">
        <f>SUM(F43:F61)</f>
        <v>128276.45</v>
      </c>
      <c r="G42" s="31">
        <f>SUM(G43:G61)</f>
        <v>17355.95</v>
      </c>
    </row>
    <row r="43" spans="1:7" x14ac:dyDescent="0.25">
      <c r="A43" s="18" t="s">
        <v>47</v>
      </c>
      <c r="B43" s="19" t="s">
        <v>32</v>
      </c>
      <c r="C43" s="20">
        <v>5</v>
      </c>
      <c r="D43" s="24">
        <v>100</v>
      </c>
      <c r="E43" s="24">
        <f>C43*D43</f>
        <v>500</v>
      </c>
      <c r="F43" s="22"/>
      <c r="G43" s="22">
        <f>E43-F43</f>
        <v>500</v>
      </c>
    </row>
    <row r="44" spans="1:7" x14ac:dyDescent="0.25">
      <c r="A44" s="23" t="s">
        <v>48</v>
      </c>
      <c r="B44" s="19" t="s">
        <v>49</v>
      </c>
      <c r="C44" s="20">
        <v>10000</v>
      </c>
      <c r="D44" s="24">
        <v>2.89</v>
      </c>
      <c r="E44" s="24">
        <f>C44*D44</f>
        <v>28900</v>
      </c>
      <c r="F44" s="40">
        <v>15389.25</v>
      </c>
      <c r="G44" s="22">
        <f t="shared" ref="G44:G61" si="1">E44-F44</f>
        <v>13510.75</v>
      </c>
    </row>
    <row r="45" spans="1:7" x14ac:dyDescent="0.25">
      <c r="A45" s="38" t="s">
        <v>50</v>
      </c>
      <c r="B45" s="19" t="s">
        <v>14</v>
      </c>
      <c r="C45" s="20">
        <v>10</v>
      </c>
      <c r="D45" s="24">
        <v>200</v>
      </c>
      <c r="E45" s="24">
        <f>C45*D45</f>
        <v>2000</v>
      </c>
      <c r="F45" s="22">
        <v>0</v>
      </c>
      <c r="G45" s="22">
        <f t="shared" si="1"/>
        <v>2000</v>
      </c>
    </row>
    <row r="46" spans="1:7" x14ac:dyDescent="0.25">
      <c r="A46" s="38" t="s">
        <v>51</v>
      </c>
      <c r="B46" s="19" t="s">
        <v>43</v>
      </c>
      <c r="C46" s="20">
        <v>1</v>
      </c>
      <c r="D46" s="24">
        <v>700</v>
      </c>
      <c r="E46" s="24">
        <f>C46*D46</f>
        <v>700</v>
      </c>
      <c r="F46" s="22">
        <v>4180</v>
      </c>
      <c r="G46" s="22">
        <f t="shared" si="1"/>
        <v>-3480</v>
      </c>
    </row>
    <row r="47" spans="1:7" x14ac:dyDescent="0.25">
      <c r="A47" s="23" t="s">
        <v>52</v>
      </c>
      <c r="B47" s="19" t="s">
        <v>14</v>
      </c>
      <c r="C47" s="20">
        <v>12</v>
      </c>
      <c r="D47" s="24">
        <v>8763.9500000000007</v>
      </c>
      <c r="E47" s="24">
        <f t="shared" ref="E47:E58" si="2">C47*D47</f>
        <v>105167.40000000001</v>
      </c>
      <c r="F47" s="22">
        <v>105167.4</v>
      </c>
      <c r="G47" s="22">
        <f t="shared" si="1"/>
        <v>0</v>
      </c>
    </row>
    <row r="48" spans="1:7" x14ac:dyDescent="0.25">
      <c r="A48" s="23" t="s">
        <v>53</v>
      </c>
      <c r="B48" s="19" t="s">
        <v>32</v>
      </c>
      <c r="C48" s="20">
        <v>2</v>
      </c>
      <c r="D48" s="24">
        <v>150</v>
      </c>
      <c r="E48" s="24">
        <f t="shared" si="2"/>
        <v>300</v>
      </c>
      <c r="F48" s="22">
        <v>150</v>
      </c>
      <c r="G48" s="22">
        <f t="shared" si="1"/>
        <v>150</v>
      </c>
    </row>
    <row r="49" spans="1:7" x14ac:dyDescent="0.25">
      <c r="A49" s="23" t="s">
        <v>54</v>
      </c>
      <c r="B49" s="19" t="s">
        <v>32</v>
      </c>
      <c r="C49" s="20">
        <v>18</v>
      </c>
      <c r="D49" s="24">
        <v>25</v>
      </c>
      <c r="E49" s="24">
        <f t="shared" si="2"/>
        <v>450</v>
      </c>
      <c r="F49" s="22">
        <v>493.3</v>
      </c>
      <c r="G49" s="22">
        <f t="shared" si="1"/>
        <v>-43.300000000000011</v>
      </c>
    </row>
    <row r="50" spans="1:7" x14ac:dyDescent="0.25">
      <c r="A50" s="23" t="s">
        <v>55</v>
      </c>
      <c r="B50" s="19" t="s">
        <v>32</v>
      </c>
      <c r="C50" s="20">
        <v>17</v>
      </c>
      <c r="D50" s="24">
        <v>50</v>
      </c>
      <c r="E50" s="24">
        <f t="shared" si="2"/>
        <v>850</v>
      </c>
      <c r="F50" s="22">
        <v>234</v>
      </c>
      <c r="G50" s="22">
        <f t="shared" si="1"/>
        <v>616</v>
      </c>
    </row>
    <row r="51" spans="1:7" x14ac:dyDescent="0.25">
      <c r="A51" s="23" t="s">
        <v>56</v>
      </c>
      <c r="B51" s="19" t="s">
        <v>57</v>
      </c>
      <c r="C51" s="20">
        <v>20</v>
      </c>
      <c r="D51" s="24">
        <v>50</v>
      </c>
      <c r="E51" s="24">
        <f>C51*D51</f>
        <v>1000</v>
      </c>
      <c r="F51" s="22">
        <v>0</v>
      </c>
      <c r="G51" s="22">
        <f t="shared" si="1"/>
        <v>1000</v>
      </c>
    </row>
    <row r="52" spans="1:7" x14ac:dyDescent="0.25">
      <c r="A52" s="38"/>
      <c r="B52" s="19" t="s">
        <v>32</v>
      </c>
      <c r="C52" s="20"/>
      <c r="D52" s="24"/>
      <c r="E52" s="24">
        <f t="shared" si="2"/>
        <v>0</v>
      </c>
      <c r="F52" s="22">
        <v>0</v>
      </c>
      <c r="G52" s="22">
        <f t="shared" si="1"/>
        <v>0</v>
      </c>
    </row>
    <row r="53" spans="1:7" x14ac:dyDescent="0.25">
      <c r="A53" s="23" t="s">
        <v>58</v>
      </c>
      <c r="B53" s="19" t="s">
        <v>32</v>
      </c>
      <c r="C53" s="20">
        <v>1</v>
      </c>
      <c r="D53" s="24">
        <v>600</v>
      </c>
      <c r="E53" s="24">
        <f t="shared" si="2"/>
        <v>600</v>
      </c>
      <c r="F53" s="22">
        <v>0</v>
      </c>
      <c r="G53" s="22">
        <f t="shared" si="1"/>
        <v>600</v>
      </c>
    </row>
    <row r="54" spans="1:7" x14ac:dyDescent="0.25">
      <c r="A54" s="38" t="s">
        <v>59</v>
      </c>
      <c r="B54" s="19" t="s">
        <v>32</v>
      </c>
      <c r="C54" s="20">
        <v>15</v>
      </c>
      <c r="D54" s="24">
        <v>45</v>
      </c>
      <c r="E54" s="24">
        <f t="shared" si="2"/>
        <v>675</v>
      </c>
      <c r="F54" s="22">
        <v>0</v>
      </c>
      <c r="G54" s="22">
        <f t="shared" si="1"/>
        <v>675</v>
      </c>
    </row>
    <row r="55" spans="1:7" x14ac:dyDescent="0.25">
      <c r="A55" s="18" t="s">
        <v>60</v>
      </c>
      <c r="B55" s="19" t="s">
        <v>32</v>
      </c>
      <c r="C55" s="20">
        <v>6</v>
      </c>
      <c r="D55" s="24">
        <v>70</v>
      </c>
      <c r="E55" s="24">
        <f t="shared" si="2"/>
        <v>420</v>
      </c>
      <c r="F55" s="22">
        <v>0</v>
      </c>
      <c r="G55" s="22">
        <f t="shared" si="1"/>
        <v>420</v>
      </c>
    </row>
    <row r="56" spans="1:7" x14ac:dyDescent="0.25">
      <c r="A56" s="18" t="s">
        <v>61</v>
      </c>
      <c r="B56" s="19" t="s">
        <v>32</v>
      </c>
      <c r="C56" s="20">
        <v>2</v>
      </c>
      <c r="D56" s="24">
        <v>250</v>
      </c>
      <c r="E56" s="24">
        <f t="shared" si="2"/>
        <v>500</v>
      </c>
      <c r="F56" s="22">
        <v>0</v>
      </c>
      <c r="G56" s="22">
        <f t="shared" si="1"/>
        <v>500</v>
      </c>
    </row>
    <row r="57" spans="1:7" x14ac:dyDescent="0.25">
      <c r="A57" s="18" t="s">
        <v>62</v>
      </c>
      <c r="B57" s="19" t="s">
        <v>32</v>
      </c>
      <c r="C57" s="20">
        <v>1</v>
      </c>
      <c r="D57" s="24">
        <v>150</v>
      </c>
      <c r="E57" s="24">
        <f t="shared" si="2"/>
        <v>150</v>
      </c>
      <c r="F57" s="22">
        <v>300</v>
      </c>
      <c r="G57" s="22">
        <f t="shared" si="1"/>
        <v>-150</v>
      </c>
    </row>
    <row r="58" spans="1:7" x14ac:dyDescent="0.25">
      <c r="A58" s="18" t="s">
        <v>63</v>
      </c>
      <c r="B58" s="19" t="s">
        <v>64</v>
      </c>
      <c r="C58" s="20">
        <v>6</v>
      </c>
      <c r="D58" s="24">
        <v>160</v>
      </c>
      <c r="E58" s="24">
        <f t="shared" si="2"/>
        <v>960</v>
      </c>
      <c r="F58" s="22">
        <v>0</v>
      </c>
      <c r="G58" s="22">
        <f t="shared" si="1"/>
        <v>960</v>
      </c>
    </row>
    <row r="59" spans="1:7" x14ac:dyDescent="0.25">
      <c r="A59" s="23" t="s">
        <v>65</v>
      </c>
      <c r="B59" s="19" t="s">
        <v>14</v>
      </c>
      <c r="C59" s="20">
        <v>1</v>
      </c>
      <c r="D59" s="24">
        <v>1000</v>
      </c>
      <c r="E59" s="24">
        <f>C59*D59</f>
        <v>1000</v>
      </c>
      <c r="F59" s="22">
        <f>972+60</f>
        <v>1032</v>
      </c>
      <c r="G59" s="22">
        <f t="shared" si="1"/>
        <v>-32</v>
      </c>
    </row>
    <row r="60" spans="1:7" x14ac:dyDescent="0.25">
      <c r="A60" s="38" t="s">
        <v>66</v>
      </c>
      <c r="B60" s="19" t="s">
        <v>32</v>
      </c>
      <c r="C60" s="20">
        <v>10</v>
      </c>
      <c r="D60" s="24">
        <v>46</v>
      </c>
      <c r="E60" s="24">
        <f>C60*D60</f>
        <v>460</v>
      </c>
      <c r="F60" s="22">
        <v>791</v>
      </c>
      <c r="G60" s="22">
        <f t="shared" si="1"/>
        <v>-331</v>
      </c>
    </row>
    <row r="61" spans="1:7" x14ac:dyDescent="0.25">
      <c r="A61" s="38" t="s">
        <v>67</v>
      </c>
      <c r="B61" s="19" t="s">
        <v>14</v>
      </c>
      <c r="C61" s="20">
        <v>1</v>
      </c>
      <c r="D61" s="24">
        <v>1</v>
      </c>
      <c r="E61" s="24">
        <v>1000</v>
      </c>
      <c r="F61" s="22">
        <v>539.5</v>
      </c>
      <c r="G61" s="22">
        <f t="shared" si="1"/>
        <v>460.5</v>
      </c>
    </row>
    <row r="62" spans="1:7" x14ac:dyDescent="0.25">
      <c r="A62" s="38"/>
      <c r="B62" s="19"/>
      <c r="C62" s="20"/>
      <c r="D62" s="24"/>
      <c r="E62" s="24"/>
      <c r="F62" s="22"/>
      <c r="G62" s="22"/>
    </row>
    <row r="63" spans="1:7" x14ac:dyDescent="0.25">
      <c r="A63" s="18"/>
      <c r="B63" s="19"/>
      <c r="C63" s="20"/>
      <c r="D63" s="24"/>
      <c r="E63" s="24"/>
      <c r="F63" s="22"/>
      <c r="G63" s="22"/>
    </row>
    <row r="64" spans="1:7" x14ac:dyDescent="0.25">
      <c r="A64" s="26" t="s">
        <v>68</v>
      </c>
      <c r="B64" s="19"/>
      <c r="C64" s="20"/>
      <c r="D64" s="24"/>
      <c r="E64" s="29">
        <f>SUM(E65:E74)</f>
        <v>25800</v>
      </c>
      <c r="F64" s="37">
        <f>SUM(F65:F74)</f>
        <v>27110.879999999997</v>
      </c>
      <c r="G64" s="31">
        <f>SUM(G65:G74)</f>
        <v>-1310.88</v>
      </c>
    </row>
    <row r="65" spans="1:7" x14ac:dyDescent="0.25">
      <c r="A65" s="18" t="s">
        <v>69</v>
      </c>
      <c r="B65" s="19" t="s">
        <v>14</v>
      </c>
      <c r="C65" s="20">
        <v>1</v>
      </c>
      <c r="D65" s="24">
        <v>3000</v>
      </c>
      <c r="E65" s="24">
        <f>C65*D65</f>
        <v>3000</v>
      </c>
      <c r="F65" s="40">
        <v>825</v>
      </c>
      <c r="G65" s="22">
        <f t="shared" ref="G65:G75" si="3">E65-F65</f>
        <v>2175</v>
      </c>
    </row>
    <row r="66" spans="1:7" x14ac:dyDescent="0.25">
      <c r="A66" s="18" t="s">
        <v>70</v>
      </c>
      <c r="B66" s="19" t="s">
        <v>14</v>
      </c>
      <c r="C66" s="20">
        <v>12</v>
      </c>
      <c r="D66" s="24">
        <v>400</v>
      </c>
      <c r="E66" s="24">
        <f>C66*D66</f>
        <v>4800</v>
      </c>
      <c r="F66" s="40">
        <v>4398.87</v>
      </c>
      <c r="G66" s="22">
        <f t="shared" si="3"/>
        <v>401.13000000000011</v>
      </c>
    </row>
    <row r="67" spans="1:7" x14ac:dyDescent="0.25">
      <c r="A67" s="18"/>
      <c r="B67" s="19" t="s">
        <v>14</v>
      </c>
      <c r="C67" s="20">
        <v>1</v>
      </c>
      <c r="D67" s="24"/>
      <c r="E67" s="24">
        <f>D67*C67</f>
        <v>0</v>
      </c>
      <c r="F67" s="22">
        <v>0</v>
      </c>
      <c r="G67" s="22">
        <f t="shared" si="3"/>
        <v>0</v>
      </c>
    </row>
    <row r="68" spans="1:7" x14ac:dyDescent="0.25">
      <c r="A68" s="18" t="s">
        <v>71</v>
      </c>
      <c r="B68" s="19"/>
      <c r="C68" s="20">
        <v>1</v>
      </c>
      <c r="D68" s="24">
        <v>12000</v>
      </c>
      <c r="E68" s="24">
        <f>C68*D68</f>
        <v>12000</v>
      </c>
      <c r="F68" s="22">
        <f>36114-16000-10100</f>
        <v>10014</v>
      </c>
      <c r="G68" s="22">
        <f t="shared" si="3"/>
        <v>1986</v>
      </c>
    </row>
    <row r="69" spans="1:7" x14ac:dyDescent="0.25">
      <c r="A69" s="18" t="s">
        <v>72</v>
      </c>
      <c r="B69" s="19"/>
      <c r="C69" s="20"/>
      <c r="D69" s="24"/>
      <c r="E69" s="24"/>
      <c r="F69" s="22"/>
      <c r="G69" s="22"/>
    </row>
    <row r="70" spans="1:7" x14ac:dyDescent="0.25">
      <c r="A70" s="18"/>
      <c r="B70" s="19"/>
      <c r="C70" s="20"/>
      <c r="D70" s="24"/>
      <c r="E70" s="24"/>
      <c r="F70" s="22"/>
      <c r="G70" s="22"/>
    </row>
    <row r="71" spans="1:7" x14ac:dyDescent="0.25">
      <c r="A71" s="18" t="s">
        <v>73</v>
      </c>
      <c r="B71" s="19"/>
      <c r="C71" s="20"/>
      <c r="D71" s="24"/>
      <c r="E71" s="24"/>
      <c r="F71" s="22"/>
      <c r="G71" s="22"/>
    </row>
    <row r="72" spans="1:7" x14ac:dyDescent="0.25">
      <c r="A72" s="18" t="s">
        <v>74</v>
      </c>
      <c r="B72" s="19"/>
      <c r="C72" s="20"/>
      <c r="D72" s="24"/>
      <c r="E72" s="24"/>
      <c r="F72" s="22"/>
      <c r="G72" s="22"/>
    </row>
    <row r="73" spans="1:7" x14ac:dyDescent="0.25">
      <c r="A73" s="18" t="s">
        <v>75</v>
      </c>
      <c r="B73" s="19"/>
      <c r="C73" s="20"/>
      <c r="D73" s="24"/>
      <c r="E73" s="24"/>
      <c r="F73" s="22"/>
      <c r="G73" s="22"/>
    </row>
    <row r="74" spans="1:7" x14ac:dyDescent="0.25">
      <c r="A74" s="18" t="s">
        <v>76</v>
      </c>
      <c r="B74" s="19"/>
      <c r="C74" s="20">
        <v>1</v>
      </c>
      <c r="D74" s="24">
        <v>6000</v>
      </c>
      <c r="E74" s="24">
        <f>D74*C74</f>
        <v>6000</v>
      </c>
      <c r="F74" s="22">
        <v>11873.01</v>
      </c>
      <c r="G74" s="22">
        <f t="shared" si="3"/>
        <v>-5873.01</v>
      </c>
    </row>
    <row r="75" spans="1:7" x14ac:dyDescent="0.25">
      <c r="A75" s="39" t="s">
        <v>77</v>
      </c>
      <c r="B75" s="27" t="s">
        <v>14</v>
      </c>
      <c r="C75" s="28">
        <v>12</v>
      </c>
      <c r="D75" s="29">
        <v>16000</v>
      </c>
      <c r="E75" s="29">
        <f>C75*D75</f>
        <v>192000</v>
      </c>
      <c r="F75" s="31">
        <v>192000</v>
      </c>
      <c r="G75" s="31">
        <f t="shared" si="3"/>
        <v>0</v>
      </c>
    </row>
    <row r="76" spans="1:7" x14ac:dyDescent="0.25">
      <c r="A76" s="18"/>
      <c r="B76" s="19"/>
      <c r="C76" s="20"/>
      <c r="D76" s="24"/>
      <c r="E76" s="24"/>
      <c r="F76" s="22"/>
      <c r="G76" s="22"/>
    </row>
    <row r="77" spans="1:7" x14ac:dyDescent="0.25">
      <c r="A77" s="18"/>
      <c r="B77" s="19"/>
      <c r="C77" s="20"/>
      <c r="D77" s="24"/>
      <c r="E77" s="24"/>
      <c r="F77" s="22"/>
      <c r="G77" s="22"/>
    </row>
    <row r="78" spans="1:7" ht="15.75" thickBot="1" x14ac:dyDescent="0.3">
      <c r="A78" s="26" t="s">
        <v>78</v>
      </c>
      <c r="B78" s="19" t="s">
        <v>14</v>
      </c>
      <c r="C78" s="20"/>
      <c r="D78" s="24"/>
      <c r="E78" s="29">
        <f>E75+E64+E42+E31+E28+E25+E15+E22</f>
        <v>764331.8829931973</v>
      </c>
      <c r="F78" s="37">
        <f>F75+F64+F42+F31+F28+F25+F15+F22</f>
        <v>758386.53235999995</v>
      </c>
      <c r="G78" s="37"/>
    </row>
    <row r="79" spans="1:7" ht="15.75" thickBot="1" x14ac:dyDescent="0.3">
      <c r="A79" s="26" t="s">
        <v>79</v>
      </c>
      <c r="B79" s="19" t="s">
        <v>14</v>
      </c>
      <c r="C79" s="20"/>
      <c r="D79" s="41"/>
      <c r="E79" s="42">
        <v>20187.09</v>
      </c>
      <c r="F79" s="22"/>
      <c r="G79" s="43">
        <f>E80-F80</f>
        <v>-14241.73936680262</v>
      </c>
    </row>
    <row r="80" spans="1:7" x14ac:dyDescent="0.25">
      <c r="A80" s="26" t="s">
        <v>80</v>
      </c>
      <c r="B80" s="19" t="s">
        <v>14</v>
      </c>
      <c r="C80" s="20"/>
      <c r="D80" s="24"/>
      <c r="E80" s="29">
        <f>E78-E79</f>
        <v>744144.79299319733</v>
      </c>
      <c r="F80" s="44">
        <f>SUM(F78:F79)</f>
        <v>758386.53235999995</v>
      </c>
      <c r="G80" s="45"/>
    </row>
    <row r="81" spans="1:7" x14ac:dyDescent="0.25">
      <c r="A81" s="26"/>
      <c r="B81" s="19"/>
      <c r="C81" s="20"/>
      <c r="D81" s="24"/>
      <c r="E81" s="29"/>
      <c r="F81" s="22"/>
      <c r="G81" s="22"/>
    </row>
    <row r="82" spans="1:7" x14ac:dyDescent="0.25">
      <c r="A82" s="26"/>
      <c r="B82" s="19"/>
      <c r="C82" s="20"/>
      <c r="D82" s="24"/>
      <c r="E82" s="29"/>
      <c r="F82" s="22"/>
      <c r="G82" s="22"/>
    </row>
    <row r="83" spans="1:7" x14ac:dyDescent="0.25">
      <c r="A83" s="18" t="s">
        <v>81</v>
      </c>
      <c r="B83" s="19" t="s">
        <v>82</v>
      </c>
      <c r="C83" s="20"/>
      <c r="D83" s="24"/>
      <c r="E83" s="24">
        <v>3661.4</v>
      </c>
      <c r="F83" s="22"/>
      <c r="G83" s="22"/>
    </row>
    <row r="84" spans="1:7" x14ac:dyDescent="0.25">
      <c r="A84" s="46" t="s">
        <v>83</v>
      </c>
      <c r="B84" s="19" t="s">
        <v>84</v>
      </c>
      <c r="C84" s="20"/>
      <c r="D84" s="24"/>
      <c r="E84" s="29">
        <f>E80/E83/12</f>
        <v>16.936708931765565</v>
      </c>
      <c r="F84" s="22"/>
      <c r="G84" s="22"/>
    </row>
    <row r="85" spans="1:7" x14ac:dyDescent="0.25">
      <c r="A85" s="18"/>
      <c r="B85" s="19"/>
      <c r="C85" s="20"/>
      <c r="D85" s="24"/>
      <c r="E85" s="29">
        <v>1249.2</v>
      </c>
      <c r="F85" s="22"/>
      <c r="G85" s="22"/>
    </row>
    <row r="86" spans="1:7" x14ac:dyDescent="0.25">
      <c r="A86" s="26" t="s">
        <v>85</v>
      </c>
      <c r="B86" s="27" t="s">
        <v>86</v>
      </c>
      <c r="C86" s="28">
        <v>12</v>
      </c>
      <c r="D86" s="29">
        <v>18013.46</v>
      </c>
      <c r="E86" s="29">
        <f>C86*D86</f>
        <v>216161.52</v>
      </c>
      <c r="F86" s="22"/>
      <c r="G86" s="22"/>
    </row>
    <row r="87" spans="1:7" x14ac:dyDescent="0.25">
      <c r="A87" s="26" t="s">
        <v>87</v>
      </c>
      <c r="B87" s="27" t="s">
        <v>88</v>
      </c>
      <c r="C87" s="28">
        <v>12</v>
      </c>
      <c r="D87" s="29">
        <v>56046.28</v>
      </c>
      <c r="E87" s="47">
        <f>D87*C87</f>
        <v>672555.36</v>
      </c>
      <c r="F87" s="22"/>
      <c r="G87" s="48"/>
    </row>
    <row r="88" spans="1:7" x14ac:dyDescent="0.25">
      <c r="A88" s="46" t="s">
        <v>89</v>
      </c>
      <c r="B88" s="19"/>
      <c r="C88" s="20"/>
      <c r="D88" s="24"/>
      <c r="E88" s="49"/>
      <c r="F88" s="22"/>
      <c r="G88" s="22"/>
    </row>
    <row r="89" spans="1:7" x14ac:dyDescent="0.25">
      <c r="A89" s="18"/>
      <c r="B89" s="19"/>
      <c r="C89" s="20"/>
      <c r="D89" s="24"/>
      <c r="E89" s="24"/>
      <c r="F89" s="22"/>
      <c r="G89" s="22"/>
    </row>
    <row r="90" spans="1:7" x14ac:dyDescent="0.25">
      <c r="A90" s="26" t="s">
        <v>90</v>
      </c>
      <c r="B90" s="19"/>
      <c r="C90" s="20">
        <v>12</v>
      </c>
      <c r="D90" s="24">
        <v>37906.25</v>
      </c>
      <c r="E90" s="29">
        <f>SUM(E91:E95)</f>
        <v>398615.42319999996</v>
      </c>
      <c r="F90" s="37">
        <f>SUM(F91:F95)</f>
        <v>397652.4</v>
      </c>
      <c r="G90" s="31">
        <f>E90-F90</f>
        <v>963.02319999993779</v>
      </c>
    </row>
    <row r="91" spans="1:7" x14ac:dyDescent="0.25">
      <c r="A91" s="38" t="s">
        <v>91</v>
      </c>
      <c r="B91" s="19" t="s">
        <v>14</v>
      </c>
      <c r="C91" s="28">
        <v>2</v>
      </c>
      <c r="D91" s="25">
        <v>10350</v>
      </c>
      <c r="E91" s="25">
        <f>C91*D91*12</f>
        <v>248400</v>
      </c>
      <c r="F91" s="22">
        <v>248000</v>
      </c>
      <c r="G91" s="22">
        <f>E91-F91</f>
        <v>400</v>
      </c>
    </row>
    <row r="92" spans="1:7" x14ac:dyDescent="0.25">
      <c r="A92" s="38" t="s">
        <v>92</v>
      </c>
      <c r="B92" s="19"/>
      <c r="C92" s="50">
        <v>2</v>
      </c>
      <c r="D92" s="24">
        <v>15489.8</v>
      </c>
      <c r="E92" s="24">
        <f>C92*D92</f>
        <v>30979.599999999999</v>
      </c>
      <c r="F92" s="22">
        <f>15321+15341</f>
        <v>30662</v>
      </c>
      <c r="G92" s="22">
        <f>E92-F92</f>
        <v>317.59999999999854</v>
      </c>
    </row>
    <row r="93" spans="1:7" x14ac:dyDescent="0.25">
      <c r="A93" s="18" t="s">
        <v>93</v>
      </c>
      <c r="B93" s="19" t="s">
        <v>14</v>
      </c>
      <c r="C93" s="20"/>
      <c r="D93" s="24"/>
      <c r="E93" s="24">
        <f>(E91+E92)*34.2%</f>
        <v>95547.823199999999</v>
      </c>
      <c r="F93" s="22">
        <v>95302.399999999994</v>
      </c>
      <c r="G93" s="22">
        <f>E93-F93</f>
        <v>245.42320000000473</v>
      </c>
    </row>
    <row r="94" spans="1:7" x14ac:dyDescent="0.25">
      <c r="A94" s="18" t="s">
        <v>94</v>
      </c>
      <c r="B94" s="19" t="s">
        <v>14</v>
      </c>
      <c r="C94" s="20">
        <v>12</v>
      </c>
      <c r="D94" s="24">
        <v>1974</v>
      </c>
      <c r="E94" s="24">
        <f>C94*D94</f>
        <v>23688</v>
      </c>
      <c r="F94" s="22">
        <v>23688</v>
      </c>
      <c r="G94" s="22">
        <f>E94-F94</f>
        <v>0</v>
      </c>
    </row>
    <row r="95" spans="1:7" x14ac:dyDescent="0.25">
      <c r="A95" s="26"/>
      <c r="B95" s="27"/>
      <c r="C95" s="28"/>
      <c r="D95" s="28"/>
      <c r="E95" s="51"/>
      <c r="F95" s="31"/>
      <c r="G95" s="31"/>
    </row>
    <row r="96" spans="1:7" x14ac:dyDescent="0.25">
      <c r="A96" s="23"/>
      <c r="B96" s="19"/>
      <c r="C96" s="20"/>
      <c r="D96" s="20"/>
      <c r="E96" s="52"/>
      <c r="F96" s="31"/>
      <c r="G96" s="22"/>
    </row>
    <row r="97" spans="1:7" x14ac:dyDescent="0.25">
      <c r="A97" s="26"/>
      <c r="B97" s="27"/>
      <c r="C97" s="28"/>
      <c r="D97" s="28"/>
      <c r="E97" s="51"/>
      <c r="F97" s="22"/>
      <c r="G97" s="22"/>
    </row>
    <row r="98" spans="1:7" x14ac:dyDescent="0.25">
      <c r="A98" s="26"/>
      <c r="B98" s="27"/>
      <c r="C98" s="28"/>
      <c r="D98" s="28"/>
      <c r="E98" s="51"/>
      <c r="F98" s="22"/>
      <c r="G98" s="22"/>
    </row>
    <row r="99" spans="1:7" x14ac:dyDescent="0.25">
      <c r="A99" s="26"/>
      <c r="B99" s="27"/>
      <c r="C99" s="28"/>
      <c r="D99" s="28"/>
      <c r="E99" s="51"/>
      <c r="F99" s="22"/>
      <c r="G99" s="22"/>
    </row>
    <row r="100" spans="1:7" ht="15.75" thickBot="1" x14ac:dyDescent="0.3">
      <c r="A100" s="53"/>
      <c r="B100" s="54"/>
      <c r="C100" s="55"/>
      <c r="D100" s="55"/>
      <c r="E100" s="56"/>
      <c r="F100" s="57"/>
      <c r="G100" s="57"/>
    </row>
  </sheetData>
  <mergeCells count="2"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opLeftCell="A76" workbookViewId="0">
      <selection sqref="A1:E100"/>
    </sheetView>
  </sheetViews>
  <sheetFormatPr defaultRowHeight="15" x14ac:dyDescent="0.25"/>
  <cols>
    <col min="1" max="1" width="45" customWidth="1"/>
    <col min="2" max="2" width="7.85546875" customWidth="1"/>
    <col min="3" max="3" width="6.140625" customWidth="1"/>
    <col min="4" max="4" width="14" customWidth="1"/>
    <col min="5" max="5" width="14.85546875" customWidth="1"/>
  </cols>
  <sheetData>
    <row r="1" spans="1:5" x14ac:dyDescent="0.25">
      <c r="A1" s="1" t="s">
        <v>95</v>
      </c>
      <c r="B1" s="2"/>
      <c r="C1" s="2"/>
      <c r="D1" s="2"/>
      <c r="E1" s="2"/>
    </row>
    <row r="2" spans="1:5" x14ac:dyDescent="0.25">
      <c r="A2" s="1" t="s">
        <v>1</v>
      </c>
      <c r="B2" s="2"/>
      <c r="C2" s="2"/>
      <c r="D2" s="2"/>
      <c r="E2" s="2"/>
    </row>
    <row r="3" spans="1:5" x14ac:dyDescent="0.25">
      <c r="A3" s="3" t="s">
        <v>96</v>
      </c>
      <c r="B3" s="2"/>
      <c r="C3" s="2"/>
      <c r="D3" s="2"/>
      <c r="E3" s="58" t="s">
        <v>97</v>
      </c>
    </row>
    <row r="4" spans="1:5" ht="15.75" thickBot="1" x14ac:dyDescent="0.3">
      <c r="A4" s="4"/>
      <c r="B4" s="5"/>
      <c r="C4" s="5"/>
      <c r="D4" s="6"/>
      <c r="E4" s="6"/>
    </row>
    <row r="5" spans="1:5" x14ac:dyDescent="0.25">
      <c r="A5" s="7" t="s">
        <v>3</v>
      </c>
      <c r="B5" s="8" t="s">
        <v>4</v>
      </c>
      <c r="C5" s="8" t="s">
        <v>5</v>
      </c>
      <c r="D5" s="8" t="s">
        <v>6</v>
      </c>
      <c r="E5" s="9" t="s">
        <v>7</v>
      </c>
    </row>
    <row r="6" spans="1:5" ht="15.75" thickBot="1" x14ac:dyDescent="0.3">
      <c r="A6" s="12"/>
      <c r="B6" s="13" t="s">
        <v>10</v>
      </c>
      <c r="C6" s="14"/>
      <c r="D6" s="13" t="s">
        <v>11</v>
      </c>
      <c r="E6" s="15" t="s">
        <v>12</v>
      </c>
    </row>
    <row r="7" spans="1:5" x14ac:dyDescent="0.25">
      <c r="A7" s="18"/>
      <c r="B7" s="19"/>
      <c r="C7" s="20"/>
      <c r="D7" s="20"/>
      <c r="E7" s="21"/>
    </row>
    <row r="8" spans="1:5" x14ac:dyDescent="0.25">
      <c r="A8" s="38" t="s">
        <v>98</v>
      </c>
      <c r="B8" s="19" t="s">
        <v>14</v>
      </c>
      <c r="C8" s="20"/>
      <c r="D8" s="24"/>
      <c r="E8" s="24"/>
    </row>
    <row r="9" spans="1:5" x14ac:dyDescent="0.25">
      <c r="A9" s="18" t="s">
        <v>15</v>
      </c>
      <c r="B9" s="19" t="s">
        <v>14</v>
      </c>
      <c r="C9" s="20">
        <v>1</v>
      </c>
      <c r="D9" s="25">
        <v>10732</v>
      </c>
      <c r="E9" s="24">
        <f>C9*D9*10</f>
        <v>107320</v>
      </c>
    </row>
    <row r="10" spans="1:5" x14ac:dyDescent="0.25">
      <c r="A10" s="18" t="s">
        <v>16</v>
      </c>
      <c r="B10" s="19" t="s">
        <v>14</v>
      </c>
      <c r="C10" s="20">
        <v>1</v>
      </c>
      <c r="D10" s="25">
        <v>8586</v>
      </c>
      <c r="E10" s="24">
        <f>C10*D10*10</f>
        <v>85860</v>
      </c>
    </row>
    <row r="11" spans="1:5" x14ac:dyDescent="0.25">
      <c r="A11" s="18" t="s">
        <v>17</v>
      </c>
      <c r="B11" s="19" t="s">
        <v>14</v>
      </c>
      <c r="C11" s="20">
        <v>1</v>
      </c>
      <c r="D11" s="25">
        <v>1061</v>
      </c>
      <c r="E11" s="24">
        <f>C11*D11*12</f>
        <v>12732</v>
      </c>
    </row>
    <row r="12" spans="1:5" x14ac:dyDescent="0.25">
      <c r="A12" s="18" t="s">
        <v>18</v>
      </c>
      <c r="B12" s="19" t="s">
        <v>14</v>
      </c>
      <c r="C12" s="20">
        <v>1</v>
      </c>
      <c r="D12" s="25">
        <v>8500</v>
      </c>
      <c r="E12" s="24">
        <f>C12*D12*10</f>
        <v>85000</v>
      </c>
    </row>
    <row r="13" spans="1:5" x14ac:dyDescent="0.25">
      <c r="A13" s="18" t="s">
        <v>19</v>
      </c>
      <c r="B13" s="19" t="s">
        <v>14</v>
      </c>
      <c r="C13" s="20">
        <v>1</v>
      </c>
      <c r="D13" s="25"/>
      <c r="E13" s="24"/>
    </row>
    <row r="14" spans="1:5" x14ac:dyDescent="0.25">
      <c r="A14" s="18" t="s">
        <v>20</v>
      </c>
      <c r="B14" s="19" t="s">
        <v>14</v>
      </c>
      <c r="C14" s="20">
        <v>1</v>
      </c>
      <c r="D14" s="25">
        <v>2650</v>
      </c>
      <c r="E14" s="24">
        <f>C14*D14*12</f>
        <v>31800</v>
      </c>
    </row>
    <row r="15" spans="1:5" x14ac:dyDescent="0.25">
      <c r="A15" s="26" t="s">
        <v>21</v>
      </c>
      <c r="B15" s="27" t="s">
        <v>14</v>
      </c>
      <c r="C15" s="28"/>
      <c r="D15" s="29">
        <f>SUM(D9:D14)</f>
        <v>31529</v>
      </c>
      <c r="E15" s="30">
        <f>SUM(E9:E14)</f>
        <v>322712</v>
      </c>
    </row>
    <row r="16" spans="1:5" x14ac:dyDescent="0.25">
      <c r="A16" s="26"/>
      <c r="B16" s="27"/>
      <c r="C16" s="28"/>
      <c r="D16" s="29"/>
      <c r="E16" s="29"/>
    </row>
    <row r="17" spans="1:5" x14ac:dyDescent="0.25">
      <c r="A17" s="26" t="s">
        <v>22</v>
      </c>
      <c r="B17" s="27"/>
      <c r="C17" s="28"/>
      <c r="D17" s="29"/>
      <c r="E17" s="29"/>
    </row>
    <row r="18" spans="1:5" x14ac:dyDescent="0.25">
      <c r="A18" s="18" t="s">
        <v>23</v>
      </c>
      <c r="B18" s="27"/>
      <c r="C18" s="32">
        <v>0</v>
      </c>
      <c r="D18" s="24"/>
      <c r="E18" s="24">
        <f>D18*C18</f>
        <v>0</v>
      </c>
    </row>
    <row r="19" spans="1:5" x14ac:dyDescent="0.25">
      <c r="A19" s="18" t="s">
        <v>24</v>
      </c>
      <c r="B19" s="27"/>
      <c r="C19" s="32">
        <v>0</v>
      </c>
      <c r="D19" s="24"/>
      <c r="E19" s="24">
        <f>D19*C19</f>
        <v>0</v>
      </c>
    </row>
    <row r="20" spans="1:5" x14ac:dyDescent="0.25">
      <c r="A20" s="18" t="s">
        <v>25</v>
      </c>
      <c r="B20" s="27"/>
      <c r="C20" s="32">
        <v>1</v>
      </c>
      <c r="D20" s="33">
        <f>D14/29.4*44</f>
        <v>3965.9863945578231</v>
      </c>
      <c r="E20" s="24">
        <f>D20*C20</f>
        <v>3965.9863945578231</v>
      </c>
    </row>
    <row r="21" spans="1:5" x14ac:dyDescent="0.25">
      <c r="A21" s="18" t="s">
        <v>26</v>
      </c>
      <c r="B21" s="27"/>
      <c r="C21" s="32">
        <v>1</v>
      </c>
      <c r="D21" s="33">
        <f>D12/29.4*44</f>
        <v>12721.088435374151</v>
      </c>
      <c r="E21" s="24">
        <f>D21*C21</f>
        <v>12721.088435374151</v>
      </c>
    </row>
    <row r="22" spans="1:5" x14ac:dyDescent="0.25">
      <c r="A22" s="26" t="s">
        <v>27</v>
      </c>
      <c r="B22" s="27"/>
      <c r="C22" s="20"/>
      <c r="D22" s="24"/>
      <c r="E22" s="29">
        <f>SUM(E18:E21)</f>
        <v>16687.074829931975</v>
      </c>
    </row>
    <row r="23" spans="1:5" x14ac:dyDescent="0.25">
      <c r="A23" s="26" t="s">
        <v>28</v>
      </c>
      <c r="B23" s="27"/>
      <c r="C23" s="20"/>
      <c r="D23" s="24"/>
      <c r="E23" s="29">
        <f>E15+E22</f>
        <v>339399.07482993195</v>
      </c>
    </row>
    <row r="24" spans="1:5" x14ac:dyDescent="0.25">
      <c r="A24" s="18"/>
      <c r="B24" s="19"/>
      <c r="C24" s="20"/>
      <c r="D24" s="24"/>
      <c r="E24" s="24"/>
    </row>
    <row r="25" spans="1:5" x14ac:dyDescent="0.25">
      <c r="A25" s="34" t="s">
        <v>99</v>
      </c>
      <c r="B25" s="35" t="s">
        <v>14</v>
      </c>
      <c r="C25" s="35">
        <v>12</v>
      </c>
      <c r="D25" s="36">
        <f>(D15+D20+D21)*30.2%</f>
        <v>14561.254598639456</v>
      </c>
      <c r="E25" s="36">
        <f>(E23+E22)*30.2%</f>
        <v>107538.0171972789</v>
      </c>
    </row>
    <row r="26" spans="1:5" x14ac:dyDescent="0.25">
      <c r="A26" s="18"/>
      <c r="B26" s="19"/>
      <c r="C26" s="20"/>
      <c r="D26" s="24"/>
      <c r="E26" s="24"/>
    </row>
    <row r="27" spans="1:5" x14ac:dyDescent="0.25">
      <c r="A27" s="26"/>
      <c r="B27" s="19"/>
      <c r="C27" s="20"/>
      <c r="D27" s="24"/>
      <c r="E27" s="24"/>
    </row>
    <row r="28" spans="1:5" x14ac:dyDescent="0.25">
      <c r="A28" s="18"/>
      <c r="B28" s="19" t="s">
        <v>32</v>
      </c>
      <c r="C28" s="20"/>
      <c r="D28" s="24"/>
      <c r="E28" s="29"/>
    </row>
    <row r="29" spans="1:5" x14ac:dyDescent="0.25">
      <c r="A29" s="18"/>
      <c r="B29" s="19"/>
      <c r="C29" s="20"/>
      <c r="D29" s="24"/>
      <c r="E29" s="24"/>
    </row>
    <row r="30" spans="1:5" x14ac:dyDescent="0.25">
      <c r="A30" s="18"/>
      <c r="B30" s="19"/>
      <c r="C30" s="20"/>
      <c r="D30" s="24"/>
      <c r="E30" s="24"/>
    </row>
    <row r="31" spans="1:5" x14ac:dyDescent="0.25">
      <c r="A31" s="26"/>
      <c r="B31" s="19"/>
      <c r="C31" s="20"/>
      <c r="D31" s="24"/>
      <c r="E31" s="29">
        <f>E33+E39</f>
        <v>0</v>
      </c>
    </row>
    <row r="32" spans="1:5" x14ac:dyDescent="0.25">
      <c r="A32" s="18"/>
      <c r="B32" s="19"/>
      <c r="C32" s="20"/>
      <c r="D32" s="24"/>
      <c r="E32" s="24"/>
    </row>
    <row r="33" spans="1:5" x14ac:dyDescent="0.25">
      <c r="A33" s="26"/>
      <c r="B33" s="27"/>
      <c r="C33" s="28"/>
      <c r="D33" s="29"/>
      <c r="E33" s="29">
        <f t="shared" ref="E33:E41" si="0">C33*D33</f>
        <v>0</v>
      </c>
    </row>
    <row r="34" spans="1:5" x14ac:dyDescent="0.25">
      <c r="A34" s="18"/>
      <c r="B34" s="19"/>
      <c r="C34" s="20"/>
      <c r="D34" s="24"/>
      <c r="E34" s="24">
        <f t="shared" si="0"/>
        <v>0</v>
      </c>
    </row>
    <row r="35" spans="1:5" x14ac:dyDescent="0.25">
      <c r="A35" s="18"/>
      <c r="B35" s="19"/>
      <c r="C35" s="20"/>
      <c r="D35" s="24"/>
      <c r="E35" s="24">
        <f t="shared" si="0"/>
        <v>0</v>
      </c>
    </row>
    <row r="36" spans="1:5" x14ac:dyDescent="0.25">
      <c r="A36" s="38"/>
      <c r="B36" s="19"/>
      <c r="C36" s="20"/>
      <c r="D36" s="24"/>
      <c r="E36" s="24">
        <f t="shared" si="0"/>
        <v>0</v>
      </c>
    </row>
    <row r="37" spans="1:5" x14ac:dyDescent="0.25">
      <c r="A37" s="38"/>
      <c r="B37" s="19"/>
      <c r="C37" s="20"/>
      <c r="D37" s="24"/>
      <c r="E37" s="24">
        <f>C37*D37</f>
        <v>0</v>
      </c>
    </row>
    <row r="38" spans="1:5" x14ac:dyDescent="0.25">
      <c r="A38" s="18"/>
      <c r="B38" s="19"/>
      <c r="C38" s="20"/>
      <c r="D38" s="24"/>
      <c r="E38" s="24">
        <f t="shared" si="0"/>
        <v>0</v>
      </c>
    </row>
    <row r="39" spans="1:5" x14ac:dyDescent="0.25">
      <c r="A39" s="39"/>
      <c r="B39" s="27"/>
      <c r="C39" s="28"/>
      <c r="D39" s="29"/>
      <c r="E39" s="29">
        <f t="shared" si="0"/>
        <v>0</v>
      </c>
    </row>
    <row r="40" spans="1:5" x14ac:dyDescent="0.25">
      <c r="A40" s="18"/>
      <c r="B40" s="19"/>
      <c r="C40" s="20"/>
      <c r="D40" s="24"/>
      <c r="E40" s="24">
        <f t="shared" si="0"/>
        <v>0</v>
      </c>
    </row>
    <row r="41" spans="1:5" x14ac:dyDescent="0.25">
      <c r="A41" s="18"/>
      <c r="B41" s="19"/>
      <c r="C41" s="20"/>
      <c r="D41" s="24"/>
      <c r="E41" s="24">
        <f t="shared" si="0"/>
        <v>0</v>
      </c>
    </row>
    <row r="42" spans="1:5" x14ac:dyDescent="0.25">
      <c r="A42" s="26" t="s">
        <v>100</v>
      </c>
      <c r="B42" s="19"/>
      <c r="C42" s="20"/>
      <c r="D42" s="24"/>
      <c r="E42" s="29">
        <f>SUM(E43:E61)</f>
        <v>105195.5</v>
      </c>
    </row>
    <row r="43" spans="1:5" x14ac:dyDescent="0.25">
      <c r="A43" s="18" t="s">
        <v>47</v>
      </c>
      <c r="B43" s="19" t="s">
        <v>32</v>
      </c>
      <c r="C43" s="20">
        <v>6</v>
      </c>
      <c r="D43" s="24">
        <v>100</v>
      </c>
      <c r="E43" s="24">
        <f>C43*D43</f>
        <v>600</v>
      </c>
    </row>
    <row r="44" spans="1:5" x14ac:dyDescent="0.25">
      <c r="A44" s="38" t="s">
        <v>101</v>
      </c>
      <c r="B44" s="19" t="s">
        <v>49</v>
      </c>
      <c r="C44" s="20">
        <v>5450</v>
      </c>
      <c r="D44" s="24">
        <v>2.89</v>
      </c>
      <c r="E44" s="24">
        <f>C44*D44</f>
        <v>15750.5</v>
      </c>
    </row>
    <row r="45" spans="1:5" x14ac:dyDescent="0.25">
      <c r="A45" s="38" t="s">
        <v>50</v>
      </c>
      <c r="B45" s="19" t="s">
        <v>14</v>
      </c>
      <c r="C45" s="20">
        <v>0</v>
      </c>
      <c r="D45" s="24"/>
      <c r="E45" s="24">
        <f>C45*D45</f>
        <v>0</v>
      </c>
    </row>
    <row r="46" spans="1:5" x14ac:dyDescent="0.25">
      <c r="A46" s="38" t="s">
        <v>102</v>
      </c>
      <c r="B46" s="19" t="s">
        <v>43</v>
      </c>
      <c r="C46" s="20">
        <v>1</v>
      </c>
      <c r="D46" s="24">
        <v>700</v>
      </c>
      <c r="E46" s="24">
        <f>C46*D46</f>
        <v>700</v>
      </c>
    </row>
    <row r="47" spans="1:5" x14ac:dyDescent="0.25">
      <c r="A47" s="23" t="s">
        <v>52</v>
      </c>
      <c r="B47" s="19" t="s">
        <v>14</v>
      </c>
      <c r="C47" s="20">
        <v>12</v>
      </c>
      <c r="D47" s="24">
        <v>6790</v>
      </c>
      <c r="E47" s="24">
        <f t="shared" ref="E47:E58" si="1">C47*D47</f>
        <v>81480</v>
      </c>
    </row>
    <row r="48" spans="1:5" x14ac:dyDescent="0.25">
      <c r="A48" s="23" t="s">
        <v>53</v>
      </c>
      <c r="B48" s="19" t="s">
        <v>32</v>
      </c>
      <c r="C48" s="20">
        <v>1</v>
      </c>
      <c r="D48" s="24">
        <v>250</v>
      </c>
      <c r="E48" s="24">
        <f t="shared" si="1"/>
        <v>250</v>
      </c>
    </row>
    <row r="49" spans="1:5" x14ac:dyDescent="0.25">
      <c r="A49" s="23" t="s">
        <v>54</v>
      </c>
      <c r="B49" s="19" t="s">
        <v>32</v>
      </c>
      <c r="C49" s="20">
        <v>6</v>
      </c>
      <c r="D49" s="24">
        <v>25</v>
      </c>
      <c r="E49" s="24">
        <f t="shared" si="1"/>
        <v>150</v>
      </c>
    </row>
    <row r="50" spans="1:5" x14ac:dyDescent="0.25">
      <c r="A50" s="38" t="s">
        <v>103</v>
      </c>
      <c r="B50" s="19" t="s">
        <v>32</v>
      </c>
      <c r="C50" s="20">
        <v>17</v>
      </c>
      <c r="D50" s="24">
        <v>40</v>
      </c>
      <c r="E50" s="24">
        <f t="shared" si="1"/>
        <v>680</v>
      </c>
    </row>
    <row r="51" spans="1:5" x14ac:dyDescent="0.25">
      <c r="A51" s="23" t="s">
        <v>56</v>
      </c>
      <c r="B51" s="19" t="s">
        <v>57</v>
      </c>
      <c r="C51" s="20">
        <v>10</v>
      </c>
      <c r="D51" s="24">
        <v>50</v>
      </c>
      <c r="E51" s="24">
        <f>C51*D51</f>
        <v>500</v>
      </c>
    </row>
    <row r="52" spans="1:5" x14ac:dyDescent="0.25">
      <c r="A52" s="38" t="s">
        <v>104</v>
      </c>
      <c r="B52" s="19" t="s">
        <v>32</v>
      </c>
      <c r="C52" s="20">
        <v>1</v>
      </c>
      <c r="D52" s="24">
        <v>600</v>
      </c>
      <c r="E52" s="24">
        <f t="shared" si="1"/>
        <v>600</v>
      </c>
    </row>
    <row r="53" spans="1:5" x14ac:dyDescent="0.25">
      <c r="A53" s="38" t="s">
        <v>105</v>
      </c>
      <c r="B53" s="19" t="s">
        <v>32</v>
      </c>
      <c r="C53" s="20">
        <v>1</v>
      </c>
      <c r="D53" s="24">
        <v>600</v>
      </c>
      <c r="E53" s="24">
        <f t="shared" si="1"/>
        <v>600</v>
      </c>
    </row>
    <row r="54" spans="1:5" x14ac:dyDescent="0.25">
      <c r="A54" s="38" t="s">
        <v>59</v>
      </c>
      <c r="B54" s="19" t="s">
        <v>32</v>
      </c>
      <c r="C54" s="20">
        <v>15</v>
      </c>
      <c r="D54" s="24">
        <v>45</v>
      </c>
      <c r="E54" s="24">
        <f t="shared" si="1"/>
        <v>675</v>
      </c>
    </row>
    <row r="55" spans="1:5" x14ac:dyDescent="0.25">
      <c r="A55" s="18" t="s">
        <v>60</v>
      </c>
      <c r="B55" s="19" t="s">
        <v>32</v>
      </c>
      <c r="C55" s="20">
        <v>0</v>
      </c>
      <c r="D55" s="24"/>
      <c r="E55" s="24">
        <f t="shared" si="1"/>
        <v>0</v>
      </c>
    </row>
    <row r="56" spans="1:5" x14ac:dyDescent="0.25">
      <c r="A56" s="18" t="s">
        <v>61</v>
      </c>
      <c r="B56" s="19" t="s">
        <v>32</v>
      </c>
      <c r="C56" s="20">
        <v>1</v>
      </c>
      <c r="D56" s="24">
        <v>250</v>
      </c>
      <c r="E56" s="24">
        <f t="shared" si="1"/>
        <v>250</v>
      </c>
    </row>
    <row r="57" spans="1:5" x14ac:dyDescent="0.25">
      <c r="A57" s="18" t="s">
        <v>62</v>
      </c>
      <c r="B57" s="19" t="s">
        <v>32</v>
      </c>
      <c r="C57" s="20">
        <v>1</v>
      </c>
      <c r="D57" s="24">
        <v>150</v>
      </c>
      <c r="E57" s="24">
        <f t="shared" si="1"/>
        <v>150</v>
      </c>
    </row>
    <row r="58" spans="1:5" x14ac:dyDescent="0.25">
      <c r="A58" s="18" t="s">
        <v>63</v>
      </c>
      <c r="B58" s="19" t="s">
        <v>64</v>
      </c>
      <c r="C58" s="20">
        <v>6</v>
      </c>
      <c r="D58" s="24">
        <v>180</v>
      </c>
      <c r="E58" s="24">
        <f t="shared" si="1"/>
        <v>1080</v>
      </c>
    </row>
    <row r="59" spans="1:5" x14ac:dyDescent="0.25">
      <c r="A59" s="23" t="s">
        <v>65</v>
      </c>
      <c r="B59" s="19" t="s">
        <v>14</v>
      </c>
      <c r="C59" s="20">
        <v>1</v>
      </c>
      <c r="D59" s="24">
        <v>500</v>
      </c>
      <c r="E59" s="24">
        <f>C59*D59</f>
        <v>500</v>
      </c>
    </row>
    <row r="60" spans="1:5" x14ac:dyDescent="0.25">
      <c r="A60" s="38" t="s">
        <v>66</v>
      </c>
      <c r="B60" s="19" t="s">
        <v>32</v>
      </c>
      <c r="C60" s="20">
        <v>5</v>
      </c>
      <c r="D60" s="24">
        <v>46</v>
      </c>
      <c r="E60" s="24">
        <f>C60*D60</f>
        <v>230</v>
      </c>
    </row>
    <row r="61" spans="1:5" x14ac:dyDescent="0.25">
      <c r="A61" s="38" t="s">
        <v>106</v>
      </c>
      <c r="B61" s="19" t="s">
        <v>14</v>
      </c>
      <c r="C61" s="20">
        <v>1</v>
      </c>
      <c r="D61" s="24">
        <v>1000</v>
      </c>
      <c r="E61" s="24">
        <f>C61*D61</f>
        <v>1000</v>
      </c>
    </row>
    <row r="62" spans="1:5" x14ac:dyDescent="0.25">
      <c r="A62" s="38"/>
      <c r="B62" s="19"/>
      <c r="C62" s="20"/>
      <c r="D62" s="24"/>
      <c r="E62" s="24"/>
    </row>
    <row r="63" spans="1:5" x14ac:dyDescent="0.25">
      <c r="A63" s="18"/>
      <c r="B63" s="19"/>
      <c r="C63" s="20"/>
      <c r="D63" s="24"/>
      <c r="E63" s="24"/>
    </row>
    <row r="64" spans="1:5" x14ac:dyDescent="0.25">
      <c r="A64" s="26" t="s">
        <v>107</v>
      </c>
      <c r="B64" s="19"/>
      <c r="C64" s="20"/>
      <c r="D64" s="24"/>
      <c r="E64" s="29">
        <f>SUM(E65:E74)</f>
        <v>27800</v>
      </c>
    </row>
    <row r="65" spans="1:5" x14ac:dyDescent="0.25">
      <c r="A65" s="18" t="s">
        <v>108</v>
      </c>
      <c r="B65" s="19" t="s">
        <v>14</v>
      </c>
      <c r="C65" s="20">
        <v>1</v>
      </c>
      <c r="D65" s="24">
        <v>1000</v>
      </c>
      <c r="E65" s="24">
        <f>C65*D65</f>
        <v>1000</v>
      </c>
    </row>
    <row r="66" spans="1:5" x14ac:dyDescent="0.25">
      <c r="A66" s="18" t="s">
        <v>109</v>
      </c>
      <c r="B66" s="19" t="s">
        <v>14</v>
      </c>
      <c r="C66" s="20">
        <v>12</v>
      </c>
      <c r="D66" s="24">
        <v>400</v>
      </c>
      <c r="E66" s="24">
        <f>C66*D66</f>
        <v>4800</v>
      </c>
    </row>
    <row r="67" spans="1:5" x14ac:dyDescent="0.25">
      <c r="A67" s="18"/>
      <c r="B67" s="19"/>
      <c r="C67" s="20"/>
      <c r="D67" s="24"/>
      <c r="E67" s="24">
        <f>D67*C67</f>
        <v>0</v>
      </c>
    </row>
    <row r="68" spans="1:5" x14ac:dyDescent="0.25">
      <c r="A68" s="18" t="s">
        <v>110</v>
      </c>
      <c r="B68" s="19"/>
      <c r="C68" s="20">
        <v>1</v>
      </c>
      <c r="D68" s="24">
        <v>10000</v>
      </c>
      <c r="E68" s="24">
        <f>C68*D68</f>
        <v>10000</v>
      </c>
    </row>
    <row r="69" spans="1:5" x14ac:dyDescent="0.25">
      <c r="A69" s="18" t="s">
        <v>72</v>
      </c>
      <c r="B69" s="19"/>
      <c r="C69" s="20"/>
      <c r="D69" s="24"/>
      <c r="E69" s="24"/>
    </row>
    <row r="70" spans="1:5" x14ac:dyDescent="0.25">
      <c r="A70" s="18"/>
      <c r="B70" s="19"/>
      <c r="C70" s="20"/>
      <c r="D70" s="24"/>
      <c r="E70" s="24"/>
    </row>
    <row r="71" spans="1:5" x14ac:dyDescent="0.25">
      <c r="A71" s="18"/>
      <c r="B71" s="19"/>
      <c r="C71" s="20"/>
      <c r="D71" s="24"/>
      <c r="E71" s="24"/>
    </row>
    <row r="72" spans="1:5" x14ac:dyDescent="0.25">
      <c r="A72" s="18"/>
      <c r="B72" s="19"/>
      <c r="C72" s="20"/>
      <c r="D72" s="24"/>
      <c r="E72" s="24"/>
    </row>
    <row r="73" spans="1:5" x14ac:dyDescent="0.25">
      <c r="A73" s="18"/>
      <c r="B73" s="19"/>
      <c r="C73" s="20"/>
      <c r="D73" s="24"/>
      <c r="E73" s="24"/>
    </row>
    <row r="74" spans="1:5" x14ac:dyDescent="0.25">
      <c r="A74" s="18" t="s">
        <v>111</v>
      </c>
      <c r="B74" s="19"/>
      <c r="C74" s="20">
        <v>1</v>
      </c>
      <c r="D74" s="24">
        <v>12000</v>
      </c>
      <c r="E74" s="24">
        <f>D74*C74</f>
        <v>12000</v>
      </c>
    </row>
    <row r="75" spans="1:5" x14ac:dyDescent="0.25">
      <c r="A75" s="39" t="s">
        <v>112</v>
      </c>
      <c r="B75" s="27" t="s">
        <v>14</v>
      </c>
      <c r="C75" s="28">
        <v>12</v>
      </c>
      <c r="D75" s="29">
        <v>11500</v>
      </c>
      <c r="E75" s="29">
        <f>C75*D75</f>
        <v>138000</v>
      </c>
    </row>
    <row r="76" spans="1:5" x14ac:dyDescent="0.25">
      <c r="A76" s="18"/>
      <c r="B76" s="19"/>
      <c r="C76" s="20"/>
      <c r="D76" s="24"/>
      <c r="E76" s="24"/>
    </row>
    <row r="77" spans="1:5" x14ac:dyDescent="0.25">
      <c r="A77" s="18"/>
      <c r="B77" s="19"/>
      <c r="C77" s="20"/>
      <c r="D77" s="24"/>
      <c r="E77" s="24"/>
    </row>
    <row r="78" spans="1:5" ht="15.75" thickBot="1" x14ac:dyDescent="0.3">
      <c r="A78" s="26" t="s">
        <v>113</v>
      </c>
      <c r="B78" s="19" t="s">
        <v>14</v>
      </c>
      <c r="C78" s="20"/>
      <c r="D78" s="24"/>
      <c r="E78" s="29">
        <f>E75+E64+E42+E31+E28+E25+E15+E22</f>
        <v>717932.59202721086</v>
      </c>
    </row>
    <row r="79" spans="1:5" ht="15.75" thickBot="1" x14ac:dyDescent="0.3">
      <c r="A79" s="26" t="s">
        <v>114</v>
      </c>
      <c r="B79" s="19" t="s">
        <v>14</v>
      </c>
      <c r="C79" s="20"/>
      <c r="D79" s="41"/>
      <c r="E79" s="42">
        <f>'[1]Факт 2011'!G79</f>
        <v>-14241.73936680262</v>
      </c>
    </row>
    <row r="80" spans="1:5" x14ac:dyDescent="0.25">
      <c r="A80" s="26" t="s">
        <v>115</v>
      </c>
      <c r="B80" s="19" t="s">
        <v>14</v>
      </c>
      <c r="C80" s="20"/>
      <c r="D80" s="24"/>
      <c r="E80" s="29">
        <f>E78-E79</f>
        <v>732174.33139401348</v>
      </c>
    </row>
    <row r="81" spans="1:5" x14ac:dyDescent="0.25">
      <c r="A81" s="26"/>
      <c r="B81" s="19"/>
      <c r="C81" s="20"/>
      <c r="D81" s="24"/>
      <c r="E81" s="29"/>
    </row>
    <row r="82" spans="1:5" x14ac:dyDescent="0.25">
      <c r="A82" s="26"/>
      <c r="B82" s="19"/>
      <c r="C82" s="20"/>
      <c r="D82" s="24"/>
      <c r="E82" s="29"/>
    </row>
    <row r="83" spans="1:5" x14ac:dyDescent="0.25">
      <c r="A83" s="18" t="s">
        <v>116</v>
      </c>
      <c r="B83" s="19" t="s">
        <v>82</v>
      </c>
      <c r="C83" s="20"/>
      <c r="D83" s="24"/>
      <c r="E83" s="24">
        <v>3661.4</v>
      </c>
    </row>
    <row r="84" spans="1:5" x14ac:dyDescent="0.25">
      <c r="A84" s="46" t="s">
        <v>117</v>
      </c>
      <c r="B84" s="19" t="s">
        <v>84</v>
      </c>
      <c r="C84" s="20"/>
      <c r="D84" s="24"/>
      <c r="E84" s="29">
        <f>E80/E83/12</f>
        <v>16.664261652965475</v>
      </c>
    </row>
    <row r="85" spans="1:5" x14ac:dyDescent="0.25">
      <c r="A85" s="18"/>
      <c r="B85" s="19"/>
      <c r="C85" s="20"/>
      <c r="D85" s="24"/>
      <c r="E85" s="29">
        <v>1249.2</v>
      </c>
    </row>
    <row r="86" spans="1:5" x14ac:dyDescent="0.25">
      <c r="A86" s="26" t="s">
        <v>118</v>
      </c>
      <c r="B86" s="27" t="s">
        <v>86</v>
      </c>
      <c r="C86" s="28">
        <v>12</v>
      </c>
      <c r="D86" s="29">
        <f>D87+D90</f>
        <v>56080.249714285717</v>
      </c>
      <c r="E86" s="29">
        <f>C86*D86</f>
        <v>672962.99657142861</v>
      </c>
    </row>
    <row r="87" spans="1:5" x14ac:dyDescent="0.25">
      <c r="A87" s="26" t="s">
        <v>119</v>
      </c>
      <c r="B87" s="27" t="s">
        <v>88</v>
      </c>
      <c r="C87" s="28">
        <v>12</v>
      </c>
      <c r="D87" s="29">
        <f>E85*17.57</f>
        <v>21948.444</v>
      </c>
      <c r="E87" s="47">
        <f>D87*C87</f>
        <v>263381.32799999998</v>
      </c>
    </row>
    <row r="88" spans="1:5" x14ac:dyDescent="0.25">
      <c r="A88" s="46" t="s">
        <v>120</v>
      </c>
      <c r="B88" s="19"/>
      <c r="C88" s="20"/>
      <c r="D88" s="24"/>
      <c r="E88" s="49"/>
    </row>
    <row r="89" spans="1:5" x14ac:dyDescent="0.25">
      <c r="A89" s="18"/>
      <c r="B89" s="19"/>
      <c r="C89" s="20"/>
      <c r="D89" s="24"/>
      <c r="E89" s="24"/>
    </row>
    <row r="90" spans="1:5" x14ac:dyDescent="0.25">
      <c r="A90" s="26" t="s">
        <v>121</v>
      </c>
      <c r="B90" s="19"/>
      <c r="C90" s="20">
        <v>12</v>
      </c>
      <c r="D90" s="24">
        <f>E90/C90</f>
        <v>34131.805714285714</v>
      </c>
      <c r="E90" s="29">
        <f>SUM(E91:E95)</f>
        <v>409581.66857142857</v>
      </c>
    </row>
    <row r="91" spans="1:5" x14ac:dyDescent="0.25">
      <c r="A91" s="38" t="s">
        <v>122</v>
      </c>
      <c r="B91" s="19" t="s">
        <v>14</v>
      </c>
      <c r="C91" s="28">
        <v>2</v>
      </c>
      <c r="D91" s="25">
        <v>10980</v>
      </c>
      <c r="E91" s="25">
        <f>C91*D91*12</f>
        <v>263520</v>
      </c>
    </row>
    <row r="92" spans="1:5" x14ac:dyDescent="0.25">
      <c r="A92" s="38" t="s">
        <v>123</v>
      </c>
      <c r="B92" s="19"/>
      <c r="C92" s="50">
        <v>2</v>
      </c>
      <c r="D92" s="24">
        <f>D91/29.4*44</f>
        <v>16432.65306122449</v>
      </c>
      <c r="E92" s="24">
        <f>C92*D92</f>
        <v>32865.306122448979</v>
      </c>
    </row>
    <row r="93" spans="1:5" x14ac:dyDescent="0.25">
      <c r="A93" s="18" t="s">
        <v>124</v>
      </c>
      <c r="B93" s="19" t="s">
        <v>14</v>
      </c>
      <c r="C93" s="20"/>
      <c r="D93" s="24"/>
      <c r="E93" s="24">
        <f>(E91+E92)*30.2%</f>
        <v>89508.362448979591</v>
      </c>
    </row>
    <row r="94" spans="1:5" x14ac:dyDescent="0.25">
      <c r="A94" s="18" t="s">
        <v>125</v>
      </c>
      <c r="B94" s="19" t="s">
        <v>14</v>
      </c>
      <c r="C94" s="20">
        <v>12</v>
      </c>
      <c r="D94" s="24">
        <v>1974</v>
      </c>
      <c r="E94" s="24">
        <f>C94*D94</f>
        <v>23688</v>
      </c>
    </row>
    <row r="95" spans="1:5" x14ac:dyDescent="0.25">
      <c r="A95" s="26"/>
      <c r="B95" s="27"/>
      <c r="C95" s="28"/>
      <c r="D95" s="28"/>
      <c r="E95" s="51"/>
    </row>
    <row r="96" spans="1:5" x14ac:dyDescent="0.25">
      <c r="A96" s="23"/>
      <c r="B96" s="19"/>
      <c r="C96" s="20"/>
      <c r="D96" s="20"/>
      <c r="E96" s="52"/>
    </row>
    <row r="97" spans="1:5" x14ac:dyDescent="0.25">
      <c r="A97" s="26"/>
      <c r="B97" s="27"/>
      <c r="C97" s="28"/>
      <c r="D97" s="28"/>
      <c r="E97" s="51"/>
    </row>
    <row r="98" spans="1:5" x14ac:dyDescent="0.25">
      <c r="A98" s="26"/>
      <c r="B98" s="27"/>
      <c r="C98" s="28"/>
      <c r="D98" s="28"/>
      <c r="E98" s="51"/>
    </row>
    <row r="99" spans="1:5" x14ac:dyDescent="0.25">
      <c r="A99" s="26"/>
      <c r="B99" s="27"/>
      <c r="C99" s="28"/>
      <c r="D99" s="28"/>
      <c r="E99" s="51"/>
    </row>
    <row r="100" spans="1:5" ht="15.75" thickBot="1" x14ac:dyDescent="0.3">
      <c r="A100" s="53"/>
      <c r="B100" s="54"/>
      <c r="C100" s="55"/>
      <c r="D100" s="55"/>
      <c r="E100" s="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отчёт 2011</vt:lpstr>
      <vt:lpstr>смета 2012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2012-12-09T12:40:00Z</dcterms:modified>
</cp:coreProperties>
</file>