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Л18" sheetId="1" r:id="rId1"/>
    <sheet name="Лун20" sheetId="2" r:id="rId2"/>
    <sheet name="Лун19" sheetId="3" r:id="rId3"/>
    <sheet name="Л14" sheetId="4" r:id="rId4"/>
    <sheet name="Л10" sheetId="5" r:id="rId5"/>
    <sheet name="л3" sheetId="6" r:id="rId6"/>
    <sheet name="л8" sheetId="7" r:id="rId7"/>
    <sheet name="Л15" sheetId="8" r:id="rId8"/>
    <sheet name="Лун 27" sheetId="9" r:id="rId9"/>
    <sheet name="Лун 22" sheetId="10" r:id="rId10"/>
    <sheet name="Лун 21" sheetId="11" r:id="rId11"/>
    <sheet name="Лун 17" sheetId="12" r:id="rId12"/>
    <sheet name="Лун16" sheetId="13" r:id="rId13"/>
    <sheet name="Лун 13" sheetId="14" r:id="rId14"/>
    <sheet name="Лун 12" sheetId="15" r:id="rId15"/>
    <sheet name="Груш 3Г" sheetId="16" r:id="rId16"/>
    <sheet name="Лун 11" sheetId="17" r:id="rId17"/>
    <sheet name="Лун 9" sheetId="18" r:id="rId18"/>
    <sheet name="Лун 7" sheetId="19" r:id="rId19"/>
    <sheet name="лун св6" sheetId="20" r:id="rId20"/>
    <sheet name="Лун 5" sheetId="21" r:id="rId21"/>
    <sheet name="Лун 4" sheetId="22" r:id="rId22"/>
    <sheet name="лун 2" sheetId="23" r:id="rId23"/>
    <sheet name="лун св1" sheetId="24" r:id="rId24"/>
  </sheets>
  <definedNames/>
  <calcPr fullCalcOnLoad="1"/>
</workbook>
</file>

<file path=xl/sharedStrings.xml><?xml version="1.0" encoding="utf-8"?>
<sst xmlns="http://schemas.openxmlformats.org/spreadsheetml/2006/main" count="2240" uniqueCount="208">
  <si>
    <t>Наименование</t>
  </si>
  <si>
    <t>Оплачено жителями</t>
  </si>
  <si>
    <t>Сделано перерасчетов по дому</t>
  </si>
  <si>
    <t>Задолженность жителей</t>
  </si>
  <si>
    <t>Фактические расходы ООО "ЖКК"</t>
  </si>
  <si>
    <t>по адресу:   ул.Лунного света, д 1</t>
  </si>
  <si>
    <t xml:space="preserve">                                      Отчет</t>
  </si>
  <si>
    <t xml:space="preserve">        о выполнении ООО "ЖКК" договора управления</t>
  </si>
  <si>
    <t xml:space="preserve">                Виды выполненных работ и услуг   </t>
  </si>
  <si>
    <t xml:space="preserve">Наименование работ </t>
  </si>
  <si>
    <t>Выполнено</t>
  </si>
  <si>
    <t>Сумма, руб.</t>
  </si>
  <si>
    <t>Летняя и зимняя уборка земельного участка, уборка мусора с газонов</t>
  </si>
  <si>
    <t>6 раз в неделю</t>
  </si>
  <si>
    <t>Стрижка газонов (окос) по 2 раза в месяц</t>
  </si>
  <si>
    <t>май-сентябрь</t>
  </si>
  <si>
    <t xml:space="preserve">                                         1 раз в месяц</t>
  </si>
  <si>
    <t>октябрь</t>
  </si>
  <si>
    <t>Подрезка кустов, удаление травы</t>
  </si>
  <si>
    <t>май-ноябрь</t>
  </si>
  <si>
    <t>Полив газонов</t>
  </si>
  <si>
    <t>июль- август</t>
  </si>
  <si>
    <t>Озеленение территории</t>
  </si>
  <si>
    <t>май- октябрь</t>
  </si>
  <si>
    <t>Расчистка территории от снега с привлечением транспорта, вывоз снега</t>
  </si>
  <si>
    <t>в зимний период</t>
  </si>
  <si>
    <t>Сдвижка и подметание снега при отсутствии снегопада и в дни гололеда</t>
  </si>
  <si>
    <t>январь-апрель, ноябрь,декабрь</t>
  </si>
  <si>
    <t>Очистка территорий у крылец и пешеходных дорожек,крышек люков и пожарных гидрантов от наледи и льда</t>
  </si>
  <si>
    <t>Посыпка территории песком, смесью</t>
  </si>
  <si>
    <t>январь-март, ноябрь,декабрь</t>
  </si>
  <si>
    <t>4 раза</t>
  </si>
  <si>
    <t>Уборка мусора на контейнерных площадках, площадок для мусора</t>
  </si>
  <si>
    <t>ежедневно</t>
  </si>
  <si>
    <t>Ремонт,покраска оборудования контейнерных площадок и контейнеров</t>
  </si>
  <si>
    <t>Вывоз мусора</t>
  </si>
  <si>
    <t>5 раз в неделю</t>
  </si>
  <si>
    <t>Работа уборщиц: уборка,мытье лестничных площадок и маршей всех этажей</t>
  </si>
  <si>
    <t>Протирка пыли с колпаков светильников, подоконников,мытье окон,дверей,влажная протирка стен в помещениях общего пользования</t>
  </si>
  <si>
    <t>по мере необходимости</t>
  </si>
  <si>
    <t>июнь-сентябрь</t>
  </si>
  <si>
    <t>Устранение неисправностей аварийного характера на сетях отопления, ГВС, ХВС</t>
  </si>
  <si>
    <t>Проведение технических осмотров с составлением актов для проведения необходимых работ</t>
  </si>
  <si>
    <t>весной при подготовке к зиме</t>
  </si>
  <si>
    <t>Электромонтажные работы.Ревизия ВРУ, ревизия этажных щитков (с составлением актов проведенных работ)</t>
  </si>
  <si>
    <t>Замена электроламп в местах общего пользования</t>
  </si>
  <si>
    <t>Замена элементов питания (батареек) в автономных датчиках противопожарной системы</t>
  </si>
  <si>
    <t>Чистка козырьков подъездов от снега и сбивание сосулек, очистка козырьков и входов в тех.помещение</t>
  </si>
  <si>
    <t>Расходы по управлению многоквартирным домом  в т.ч.</t>
  </si>
  <si>
    <t>оказание услуг паспортного стола</t>
  </si>
  <si>
    <t>круглосуточно</t>
  </si>
  <si>
    <t>в течение года</t>
  </si>
  <si>
    <t>выполнение заявок населения, поступивших лично или по телефону</t>
  </si>
  <si>
    <t>ВСЕГО РАСХОДОВ</t>
  </si>
  <si>
    <t>В случае возникновения вопросов, Вы можете обратиться в рабочие часы</t>
  </si>
  <si>
    <t>в бухгалтерию ООО "ЖКК" (г. Южно-Сахалинск, ул. Солнечного света,1)</t>
  </si>
  <si>
    <t>Информация размещена на сайте администрации г.Южно-Сахалинск</t>
  </si>
  <si>
    <t>Городское хозяйство-управляющие организации-</t>
  </si>
  <si>
    <t>yuzhno-sakh.ru/dirs/1082/orgs/142</t>
  </si>
  <si>
    <t>Содержание и тех.обслуживание, рублей</t>
  </si>
  <si>
    <t>Водоснабжение, водотведение, рублей</t>
  </si>
  <si>
    <t xml:space="preserve">Общая площадь дома 797,7 м2 </t>
  </si>
  <si>
    <t>по адресу:   ул.Лунного света, д 6</t>
  </si>
  <si>
    <t xml:space="preserve">Общая площадь дома 904,6 м2 </t>
  </si>
  <si>
    <t>по адресу:   ул.Лунного света, д 15</t>
  </si>
  <si>
    <t>Генеральный директор                                                    Е.Г.Алмаева</t>
  </si>
  <si>
    <t>по адресу:   ул.Лунного света, д 14</t>
  </si>
  <si>
    <t xml:space="preserve">Общая площадь дома 827,4 м2 </t>
  </si>
  <si>
    <t>по адресу:   ул.Лунного света, д 19</t>
  </si>
  <si>
    <t>по адресу:   ул.Лунного света, д 20</t>
  </si>
  <si>
    <t xml:space="preserve">Общая площадь дома 449,8 м2 </t>
  </si>
  <si>
    <t>по адресу:   ул.Лунного света, д 3</t>
  </si>
  <si>
    <t xml:space="preserve">Общая площадь дома 735,4 м2 </t>
  </si>
  <si>
    <t>по адресу:   ул.Лунного света, д 8</t>
  </si>
  <si>
    <t xml:space="preserve">Общая площадь дома 782,8 м2 </t>
  </si>
  <si>
    <t>по адресу:   ул.Лунного света, д 10</t>
  </si>
  <si>
    <t xml:space="preserve">Общая площадь дома 594,3 м2 </t>
  </si>
  <si>
    <t>по адресу:   ул.Лунного света, д 18</t>
  </si>
  <si>
    <t>оказание услуг по начислению и сбору платежей</t>
  </si>
  <si>
    <t xml:space="preserve">Общая площадь дома 421,4 м2 </t>
  </si>
  <si>
    <t>(понедельник- пятница с 9-00 до 18-00 ч., обеденный перерыв с 13-00 до 14-00 ч.)</t>
  </si>
  <si>
    <t>июнь</t>
  </si>
  <si>
    <t xml:space="preserve"> 1 раз в месяц</t>
  </si>
  <si>
    <t>Взнос на капитальный ремонт</t>
  </si>
  <si>
    <t>Подготовка общего имущества дома к сезонной эксплуатации инженерных коммуникаций</t>
  </si>
  <si>
    <t>Устранение неисправностей аварийного характера на сетях отопления, ГВС, ХВС, канализации</t>
  </si>
  <si>
    <t>Услуги контролерской службы по обеспечению охранно-пожарных мероприятий на территории общего периметра застройки Грушевый сад</t>
  </si>
  <si>
    <t>Взнос на капитальный ремонт, рублей</t>
  </si>
  <si>
    <t>по адресу:   ул.Лунного света, д 2</t>
  </si>
  <si>
    <t xml:space="preserve">Общая площадь дома 786,2 м2 </t>
  </si>
  <si>
    <t>май-июль</t>
  </si>
  <si>
    <t>не более 8 час</t>
  </si>
  <si>
    <t>январь,сентябрь</t>
  </si>
  <si>
    <t>по адресу:   ул.Лунного света, д 4</t>
  </si>
  <si>
    <t xml:space="preserve">Общая площадь дома 790,2 м2 </t>
  </si>
  <si>
    <t>по графику</t>
  </si>
  <si>
    <t>по адресу:   ул.Лунного света, д 5</t>
  </si>
  <si>
    <t xml:space="preserve">Общая площадь дома 785,7 м2 </t>
  </si>
  <si>
    <t>по адресу:   ул.Лунного света, д 7</t>
  </si>
  <si>
    <t xml:space="preserve">Подготовка общего имущества дома конструктивных элементов к сезонной эксплуатации </t>
  </si>
  <si>
    <t>по адресу:   ул.Лунного света, д 9</t>
  </si>
  <si>
    <t>(понедельник- пятница с 9-00 до 18-00 ч., обеденный перерыв с 10-00 до 14-00 ч.)</t>
  </si>
  <si>
    <t>по адресу:   ул.Лунного света, д 11</t>
  </si>
  <si>
    <t xml:space="preserve">Общая площадь дома 785,8 м2 </t>
  </si>
  <si>
    <t>по адресу:   ул.Лунного света, д 12</t>
  </si>
  <si>
    <t xml:space="preserve">Общая площадь дома 1280,3 м2 </t>
  </si>
  <si>
    <t>по адресу:   ул.Лунного света, д 13</t>
  </si>
  <si>
    <t xml:space="preserve">Общая площадь дома 597,5 м2 </t>
  </si>
  <si>
    <t>по адресу:   ул.Лунного света, д 16</t>
  </si>
  <si>
    <t xml:space="preserve">Общая площадь дома 582,5 м2 </t>
  </si>
  <si>
    <t>по адресу:   ул.Лунного света, д 17</t>
  </si>
  <si>
    <t xml:space="preserve">Общая площадь дома 578,8 м2 </t>
  </si>
  <si>
    <t>по адресу:   ул.Лунного света, д 21</t>
  </si>
  <si>
    <t xml:space="preserve">Общая площадь дома 783,1 м2 </t>
  </si>
  <si>
    <t>по адресу:   ул.Лунного света, д 22</t>
  </si>
  <si>
    <t xml:space="preserve">Общая площадь дома 785,3 м2 </t>
  </si>
  <si>
    <t>по адресу:   ул.Лунного света, д 27</t>
  </si>
  <si>
    <t xml:space="preserve">Общая площадь дома 2469 м2 </t>
  </si>
  <si>
    <t>в т. числе:</t>
  </si>
  <si>
    <t>- за содержание дома</t>
  </si>
  <si>
    <t>-за текущий ремонт</t>
  </si>
  <si>
    <t>-за услуги управления</t>
  </si>
  <si>
    <t>-за услуги контролерской службы</t>
  </si>
  <si>
    <t>Налоги УСН</t>
  </si>
  <si>
    <t>Проведена работа по кап/ремонту. Нет</t>
  </si>
  <si>
    <t>Всего по дому накопительная по кап.ремонту</t>
  </si>
  <si>
    <t>Выполнение работ</t>
  </si>
  <si>
    <t>Работы по содержанию дома</t>
  </si>
  <si>
    <t>Работа дворника по уборке территории двора</t>
  </si>
  <si>
    <t>в зимний  период</t>
  </si>
  <si>
    <t>май,октябрь и по мере необходимости</t>
  </si>
  <si>
    <t>Содержание общего имущества дома конструктивных элементов здания к сезонной эксплуатации</t>
  </si>
  <si>
    <t>Содержание и обслуживание внутридомового инженерного оборудования из них:</t>
  </si>
  <si>
    <t>Систем теплоснабжения</t>
  </si>
  <si>
    <t>Систем горячего водоснабжения</t>
  </si>
  <si>
    <t>Систем холодного водоснабжения и водоотведения</t>
  </si>
  <si>
    <t>в течении года</t>
  </si>
  <si>
    <t>Отклонение по выполненным работам по содержанию на 01.01.2015 г.</t>
  </si>
  <si>
    <t>Текущий ремонт и обслуживание</t>
  </si>
  <si>
    <t>Работа дворника по уборке территории</t>
  </si>
  <si>
    <t xml:space="preserve"> в течение года</t>
  </si>
  <si>
    <t>12 раза</t>
  </si>
  <si>
    <t xml:space="preserve">Общая площадь дома 582,0 м2 </t>
  </si>
  <si>
    <t xml:space="preserve">                                                                          Отчет</t>
  </si>
  <si>
    <t xml:space="preserve">                                        о выполнении ООО "ЖКК" договора управления</t>
  </si>
  <si>
    <t xml:space="preserve">                                                                                     Отчет</t>
  </si>
  <si>
    <t xml:space="preserve">                                                   о выполнении ООО "ЖКК" договора управления</t>
  </si>
  <si>
    <t xml:space="preserve">                                                                              Отчет</t>
  </si>
  <si>
    <t xml:space="preserve">                                             о выполнении ООО "ЖКК" договора управления</t>
  </si>
  <si>
    <t xml:space="preserve"> </t>
  </si>
  <si>
    <t xml:space="preserve">                                                                                  Отчет</t>
  </si>
  <si>
    <t xml:space="preserve">                                                о выполнении ООО "ЖКК" договора управления</t>
  </si>
  <si>
    <t>Отклонение по выполненным работам по содержанию на 01.01.2016 г.</t>
  </si>
  <si>
    <t>Начислено жителям дома за 2016г.</t>
  </si>
  <si>
    <t>Накопительная на 31.12.2016 г.</t>
  </si>
  <si>
    <t>Содержание общего имущества конструктивных элементов здания к сезонной эксплуатациии</t>
  </si>
  <si>
    <t>май, октябрьи по мере необходимости</t>
  </si>
  <si>
    <t xml:space="preserve">Общая площадь дома 579,0 м2 </t>
  </si>
  <si>
    <t>Подготовка и обслуживание общего имущества дома к сезонной эксплуатации инженерных коммуникаций</t>
  </si>
  <si>
    <t>Накопительная на 31.12.2015 г.</t>
  </si>
  <si>
    <t>июнь-декабрь</t>
  </si>
  <si>
    <t xml:space="preserve">Содержание общего имущества дома конструктивных элементов здания к сезонной эксплуатации </t>
  </si>
  <si>
    <t xml:space="preserve">Общая площадь дома 578,3 м2 </t>
  </si>
  <si>
    <t>декабрь</t>
  </si>
  <si>
    <t>не более 8 часов</t>
  </si>
  <si>
    <t xml:space="preserve">Ремонт фасада дома </t>
  </si>
  <si>
    <t>по адресу:   ул.Грушевая, д 3Г</t>
  </si>
  <si>
    <t xml:space="preserve">Общая площадь дома 1240,3 м2 </t>
  </si>
  <si>
    <t>оказание услуг по начислению и сбор платы за содержание и обслуживание общего имущества многоквартирного дома</t>
  </si>
  <si>
    <t>устранение мелких неполадок в системе интернета и связи</t>
  </si>
  <si>
    <t>заключение договоров на аренду помещений</t>
  </si>
  <si>
    <t>Подготовка  многоквартирного дома к сезонной эксплуатации</t>
  </si>
  <si>
    <t>гидравлические испытания внутренней системы теплоснабжения после отопительного сезона</t>
  </si>
  <si>
    <t>регулировка и наладка систем теплоснабжения при запуске в осенний период</t>
  </si>
  <si>
    <t>-за текущий ремонт, обслуживание</t>
  </si>
  <si>
    <t>Водоснабжение,  рублей</t>
  </si>
  <si>
    <t xml:space="preserve">              многоквартирным домом за 2017 год</t>
  </si>
  <si>
    <t>Задолженность жителей на 01.01.2017 г.</t>
  </si>
  <si>
    <t>Накопительная на 31.12.2017 г.</t>
  </si>
  <si>
    <t>Начислено жителям дома за 2017г.</t>
  </si>
  <si>
    <t>по управлению и техническому обслуживанию общего имущества дома за 2017 год</t>
  </si>
  <si>
    <t>или по тел.45-00-32</t>
  </si>
  <si>
    <t xml:space="preserve">Содержание общего имущества </t>
  </si>
  <si>
    <t>Отклонение по выполненным работам по содержанию на 01.01.2017 г.</t>
  </si>
  <si>
    <t xml:space="preserve">или по тел.45-00-32;  </t>
  </si>
  <si>
    <t>по управлению и техническому обслуживанию общего имущества дома за 2017год</t>
  </si>
  <si>
    <t>в бухгалтерию ООО "ЖКК" (г. Южно-Сахалинск, ул. Лунного света,25)</t>
  </si>
  <si>
    <t>Отклонение по выполненным работам по содержанию на 01.01.2016г.</t>
  </si>
  <si>
    <t>в бухгалтерию ООО "ЖКК" (г. Южно-Сахалинск, ул. Луннного света,25)</t>
  </si>
  <si>
    <t xml:space="preserve">                                                          многоквартирным домом за 2017 год</t>
  </si>
  <si>
    <t xml:space="preserve">                                                многоквартирным домом за 2017 год</t>
  </si>
  <si>
    <t>Задолженность жителей на 01.01.2017г.</t>
  </si>
  <si>
    <t xml:space="preserve">                                                      многоквартирным домом за 2017 год</t>
  </si>
  <si>
    <t>Начислено жителям дома за 2017 г.</t>
  </si>
  <si>
    <t xml:space="preserve">                                                 многоквартирным домом за 2017 год</t>
  </si>
  <si>
    <t>или по тел.45-02-51</t>
  </si>
  <si>
    <t>с1.03.2017г</t>
  </si>
  <si>
    <t>апрель</t>
  </si>
  <si>
    <t>Установка датчиков движения</t>
  </si>
  <si>
    <t>Установка дренажной системы  горячего водоснабжения</t>
  </si>
  <si>
    <t xml:space="preserve">Замена ламп </t>
  </si>
  <si>
    <t xml:space="preserve">Замена эл.ламп </t>
  </si>
  <si>
    <t>Ремонт пола в поъезде</t>
  </si>
  <si>
    <t>Замена прибора учета ГВС</t>
  </si>
  <si>
    <t>Накопительная на 31.12.2017г.</t>
  </si>
  <si>
    <t>8 раз</t>
  </si>
  <si>
    <t>в бухгалтерию ООО "ЖКК" (г. Южно-Сахалинск, ул. Лунного света251)</t>
  </si>
  <si>
    <t>август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</si>
</sst>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"/>
    <numFmt numFmtId="191" formatCode="0.0000000"/>
    <numFmt numFmtId="192" formatCode="0.000000"/>
    <numFmt numFmtId="193" formatCode="0.00000000"/>
    <numFmt numFmtId="194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0" fillId="0" borderId="17" xfId="0" applyNumberFormat="1" applyBorder="1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75"/>
  <sheetViews>
    <sheetView zoomScalePageLayoutView="0" workbookViewId="0" topLeftCell="A47">
      <selection activeCell="J56" sqref="J56"/>
    </sheetView>
  </sheetViews>
  <sheetFormatPr defaultColWidth="9.140625" defaultRowHeight="12.75"/>
  <cols>
    <col min="1" max="1" width="48.140625" style="0" customWidth="1"/>
    <col min="2" max="2" width="17.57421875" style="0" customWidth="1"/>
    <col min="3" max="3" width="15.8515625" style="0" customWidth="1"/>
    <col min="4" max="4" width="14.421875" style="0" customWidth="1"/>
    <col min="8" max="8" width="9.57421875" style="0" bestFit="1" customWidth="1"/>
  </cols>
  <sheetData>
    <row r="4" spans="6:14" ht="12.75"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8" t="s">
        <v>6</v>
      </c>
      <c r="B5" s="2"/>
      <c r="C5" s="2"/>
      <c r="D5" s="1"/>
      <c r="F5" s="48"/>
      <c r="G5" s="48"/>
      <c r="H5" s="47"/>
      <c r="I5" s="48"/>
      <c r="J5" s="48"/>
      <c r="K5" s="48"/>
      <c r="L5" s="48"/>
      <c r="M5" s="48"/>
      <c r="N5" s="48"/>
    </row>
    <row r="6" spans="1:14" ht="12.75">
      <c r="A6" s="8" t="s">
        <v>7</v>
      </c>
      <c r="B6" s="2"/>
      <c r="C6" s="2"/>
      <c r="D6" s="1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8" t="s">
        <v>176</v>
      </c>
      <c r="B7" s="2"/>
      <c r="C7" s="2"/>
      <c r="D7" s="1"/>
      <c r="F7" s="48"/>
      <c r="G7" s="48"/>
      <c r="H7" s="48"/>
      <c r="I7" s="48"/>
      <c r="J7" s="48"/>
      <c r="K7" s="48"/>
      <c r="L7" s="48"/>
      <c r="M7" s="48"/>
      <c r="N7" s="48"/>
    </row>
    <row r="8" spans="1:14" ht="12.75">
      <c r="A8" s="6"/>
      <c r="B8" s="2"/>
      <c r="C8" s="2"/>
      <c r="D8" s="1"/>
      <c r="F8" s="48"/>
      <c r="G8" s="48"/>
      <c r="H8" s="48"/>
      <c r="I8" s="48"/>
      <c r="J8" s="48"/>
      <c r="K8" s="48"/>
      <c r="L8" s="48"/>
      <c r="M8" s="48"/>
      <c r="N8" s="48"/>
    </row>
    <row r="9" spans="4:14" ht="12.75">
      <c r="D9" s="1"/>
      <c r="F9" s="48"/>
      <c r="G9" s="48"/>
      <c r="H9" s="48"/>
      <c r="I9" s="48"/>
      <c r="J9" s="48"/>
      <c r="K9" s="48"/>
      <c r="L9" s="48"/>
      <c r="M9" s="48"/>
      <c r="N9" s="48"/>
    </row>
    <row r="10" spans="1:14" ht="12.75">
      <c r="A10" s="9" t="s">
        <v>77</v>
      </c>
      <c r="D10" s="1"/>
      <c r="F10" s="48"/>
      <c r="G10" s="48"/>
      <c r="H10" s="48"/>
      <c r="I10" s="48"/>
      <c r="J10" s="48"/>
      <c r="K10" s="48"/>
      <c r="L10" s="48"/>
      <c r="M10" s="48"/>
      <c r="N10" s="48"/>
    </row>
    <row r="11" spans="4:14" ht="12.75">
      <c r="D11" s="1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2.75">
      <c r="A12" t="s">
        <v>162</v>
      </c>
      <c r="D12" s="1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38.25">
      <c r="A13" s="7" t="s">
        <v>0</v>
      </c>
      <c r="B13" s="7" t="s">
        <v>59</v>
      </c>
      <c r="C13" s="7" t="s">
        <v>60</v>
      </c>
      <c r="D13" s="3" t="s">
        <v>83</v>
      </c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2.75">
      <c r="A14" s="30" t="s">
        <v>177</v>
      </c>
      <c r="B14" s="28">
        <v>27842.04</v>
      </c>
      <c r="C14" s="28">
        <v>1621.59</v>
      </c>
      <c r="D14" s="12">
        <v>3469.8</v>
      </c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2.75">
      <c r="A15" s="30" t="s">
        <v>154</v>
      </c>
      <c r="B15" s="28"/>
      <c r="C15" s="11"/>
      <c r="D15" s="11">
        <v>99583.26</v>
      </c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2.75">
      <c r="A16" s="21" t="s">
        <v>179</v>
      </c>
      <c r="B16" s="12">
        <f>B18+B19+B20+B21</f>
        <v>207702.22999999998</v>
      </c>
      <c r="C16" s="11">
        <f>9746.24+9067.75</f>
        <v>18813.989999999998</v>
      </c>
      <c r="D16" s="12">
        <v>41637.6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2.75">
      <c r="A17" s="21" t="s">
        <v>118</v>
      </c>
      <c r="B17" s="12"/>
      <c r="C17" s="11"/>
      <c r="D17" s="11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2.75">
      <c r="A18" s="31" t="s">
        <v>119</v>
      </c>
      <c r="B18" s="12">
        <v>87716.55</v>
      </c>
      <c r="C18" s="11"/>
      <c r="D18" s="11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2.75">
      <c r="A19" s="31" t="s">
        <v>120</v>
      </c>
      <c r="B19" s="12">
        <v>15197.72</v>
      </c>
      <c r="C19" s="11"/>
      <c r="D19" s="11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2.75">
      <c r="A20" s="31" t="s">
        <v>121</v>
      </c>
      <c r="B20" s="12">
        <f>C58</f>
        <v>32963.1</v>
      </c>
      <c r="C20" s="11"/>
      <c r="D20" s="11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2.75">
      <c r="A21" s="31" t="s">
        <v>122</v>
      </c>
      <c r="B21" s="12">
        <f>C62</f>
        <v>71824.86</v>
      </c>
      <c r="C21" s="11"/>
      <c r="D21" s="11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2.75">
      <c r="A22" s="3" t="s">
        <v>1</v>
      </c>
      <c r="B22" s="12">
        <f>B14+B16-B24</f>
        <v>218235.75</v>
      </c>
      <c r="C22" s="12">
        <f>C16+C14-C24</f>
        <v>19329.809999999998</v>
      </c>
      <c r="D22" s="12">
        <f>D14+D16-D24</f>
        <v>41637.6</v>
      </c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2.75">
      <c r="A23" s="3" t="s">
        <v>2</v>
      </c>
      <c r="B23" s="12">
        <v>0</v>
      </c>
      <c r="C23" s="12">
        <v>0</v>
      </c>
      <c r="D23" s="12">
        <v>0</v>
      </c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2.75">
      <c r="A24" s="3" t="s">
        <v>3</v>
      </c>
      <c r="B24" s="12">
        <v>17308.52</v>
      </c>
      <c r="C24" s="12">
        <f>384.72+721.05</f>
        <v>1105.77</v>
      </c>
      <c r="D24" s="12">
        <v>3469.8</v>
      </c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3" t="s">
        <v>4</v>
      </c>
      <c r="B25" s="12">
        <f>C63</f>
        <v>207702.22999999998</v>
      </c>
      <c r="C25" s="12">
        <v>0</v>
      </c>
      <c r="D25" s="12">
        <v>0</v>
      </c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2.75">
      <c r="A26" s="21" t="s">
        <v>124</v>
      </c>
      <c r="B26" s="12">
        <v>0</v>
      </c>
      <c r="C26" s="12">
        <v>0</v>
      </c>
      <c r="D26" s="12">
        <v>0</v>
      </c>
      <c r="F26" s="48"/>
      <c r="G26" s="48"/>
      <c r="H26" s="48"/>
      <c r="I26" s="48"/>
      <c r="J26" s="48"/>
      <c r="K26" s="48"/>
      <c r="L26" s="44"/>
      <c r="M26" s="48"/>
      <c r="N26" s="48"/>
    </row>
    <row r="27" spans="1:14" ht="12.75">
      <c r="A27" s="21" t="s">
        <v>125</v>
      </c>
      <c r="B27" s="12">
        <v>0</v>
      </c>
      <c r="C27" s="12">
        <v>0</v>
      </c>
      <c r="D27" s="12">
        <f>D15+D22</f>
        <v>141220.86</v>
      </c>
      <c r="F27" s="48"/>
      <c r="G27" s="48"/>
      <c r="H27" s="44"/>
      <c r="I27" s="44"/>
      <c r="J27" s="44"/>
      <c r="K27" s="44"/>
      <c r="L27" s="44"/>
      <c r="M27" s="44"/>
      <c r="N27" s="48"/>
    </row>
    <row r="28" spans="1:14" ht="25.5">
      <c r="A28" s="21" t="s">
        <v>152</v>
      </c>
      <c r="B28" s="12">
        <v>0</v>
      </c>
      <c r="C28" s="12">
        <v>0</v>
      </c>
      <c r="D28" s="12">
        <v>0</v>
      </c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25.5">
      <c r="A29" s="21" t="s">
        <v>183</v>
      </c>
      <c r="B29" s="12">
        <v>0</v>
      </c>
      <c r="C29" s="12">
        <v>0</v>
      </c>
      <c r="D29" s="12">
        <v>0</v>
      </c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1"/>
      <c r="B30" s="1"/>
      <c r="C30" s="1"/>
      <c r="D30" s="1"/>
      <c r="F30" s="48"/>
      <c r="G30" s="48"/>
      <c r="H30" s="48"/>
      <c r="I30" s="48"/>
      <c r="J30" s="44"/>
      <c r="K30" s="48"/>
      <c r="L30" s="44"/>
      <c r="M30" s="48"/>
      <c r="N30" s="48"/>
    </row>
    <row r="31" spans="1:14" ht="12.75">
      <c r="A31" s="72" t="s">
        <v>8</v>
      </c>
      <c r="B31" s="72"/>
      <c r="C31" s="72"/>
      <c r="D31" s="1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2.75">
      <c r="A32" s="73" t="s">
        <v>180</v>
      </c>
      <c r="B32" s="73"/>
      <c r="C32" s="73"/>
      <c r="D32" s="1"/>
      <c r="F32" s="48"/>
      <c r="G32" s="48"/>
      <c r="H32" s="48"/>
      <c r="I32" s="48"/>
      <c r="J32" s="48"/>
      <c r="K32" s="48"/>
      <c r="L32" s="48"/>
      <c r="M32" s="48"/>
      <c r="N32" s="48"/>
    </row>
    <row r="33" spans="1:4" ht="12.75">
      <c r="A33" s="1"/>
      <c r="B33" s="1"/>
      <c r="C33" s="1"/>
      <c r="D33" s="1"/>
    </row>
    <row r="34" spans="1:4" ht="12.75">
      <c r="A34" s="3" t="s">
        <v>9</v>
      </c>
      <c r="B34" s="3" t="s">
        <v>10</v>
      </c>
      <c r="C34" s="3" t="s">
        <v>11</v>
      </c>
      <c r="D34" s="1"/>
    </row>
    <row r="35" spans="1:4" ht="12.75">
      <c r="A35" s="74" t="s">
        <v>127</v>
      </c>
      <c r="B35" s="75"/>
      <c r="C35" s="76"/>
      <c r="D35" s="1"/>
    </row>
    <row r="36" spans="1:4" ht="12.75">
      <c r="A36" s="36" t="s">
        <v>139</v>
      </c>
      <c r="B36" s="36"/>
      <c r="C36" s="37">
        <v>33171.29</v>
      </c>
      <c r="D36" s="1"/>
    </row>
    <row r="37" spans="1:4" ht="25.5">
      <c r="A37" s="3" t="s">
        <v>12</v>
      </c>
      <c r="B37" s="3" t="s">
        <v>13</v>
      </c>
      <c r="C37" s="12"/>
      <c r="D37" s="1"/>
    </row>
    <row r="38" spans="1:4" ht="12.75">
      <c r="A38" s="3" t="s">
        <v>14</v>
      </c>
      <c r="B38" s="3" t="s">
        <v>15</v>
      </c>
      <c r="C38" s="12"/>
      <c r="D38" s="1"/>
    </row>
    <row r="39" spans="1:3" ht="12.75">
      <c r="A39" s="3" t="s">
        <v>16</v>
      </c>
      <c r="B39" s="3" t="s">
        <v>17</v>
      </c>
      <c r="C39" s="12"/>
    </row>
    <row r="40" spans="1:3" ht="12.75">
      <c r="A40" s="3" t="s">
        <v>18</v>
      </c>
      <c r="B40" s="3" t="s">
        <v>19</v>
      </c>
      <c r="C40" s="12"/>
    </row>
    <row r="41" spans="1:3" ht="12.75">
      <c r="A41" s="3" t="s">
        <v>20</v>
      </c>
      <c r="B41" s="3" t="s">
        <v>21</v>
      </c>
      <c r="C41" s="12"/>
    </row>
    <row r="42" spans="1:3" ht="12.75">
      <c r="A42" s="3" t="s">
        <v>22</v>
      </c>
      <c r="B42" s="3" t="s">
        <v>23</v>
      </c>
      <c r="C42" s="12">
        <v>1110.34</v>
      </c>
    </row>
    <row r="43" spans="1:3" ht="25.5">
      <c r="A43" s="3" t="s">
        <v>24</v>
      </c>
      <c r="B43" s="3" t="s">
        <v>25</v>
      </c>
      <c r="C43" s="12">
        <v>15267.12</v>
      </c>
    </row>
    <row r="44" spans="1:3" ht="25.5">
      <c r="A44" s="3" t="s">
        <v>26</v>
      </c>
      <c r="B44" s="3" t="s">
        <v>27</v>
      </c>
      <c r="C44" s="12"/>
    </row>
    <row r="45" spans="1:3" ht="38.25">
      <c r="A45" s="3" t="s">
        <v>28</v>
      </c>
      <c r="B45" s="3" t="s">
        <v>27</v>
      </c>
      <c r="C45" s="12"/>
    </row>
    <row r="46" spans="1:3" ht="25.5">
      <c r="A46" s="3" t="s">
        <v>29</v>
      </c>
      <c r="B46" s="3" t="s">
        <v>30</v>
      </c>
      <c r="C46" s="12"/>
    </row>
    <row r="47" spans="1:3" ht="38.25">
      <c r="A47" s="3" t="s">
        <v>47</v>
      </c>
      <c r="B47" s="3" t="s">
        <v>141</v>
      </c>
      <c r="C47" s="12"/>
    </row>
    <row r="48" spans="1:3" ht="25.5">
      <c r="A48" s="3" t="s">
        <v>32</v>
      </c>
      <c r="B48" s="3" t="s">
        <v>13</v>
      </c>
      <c r="C48" s="12"/>
    </row>
    <row r="49" spans="1:3" ht="25.5">
      <c r="A49" s="3" t="s">
        <v>34</v>
      </c>
      <c r="B49" s="3" t="s">
        <v>90</v>
      </c>
      <c r="C49" s="12">
        <v>416.38</v>
      </c>
    </row>
    <row r="50" spans="1:3" ht="12.75">
      <c r="A50" s="3" t="s">
        <v>35</v>
      </c>
      <c r="B50" s="3" t="s">
        <v>13</v>
      </c>
      <c r="C50" s="12">
        <v>37751.42</v>
      </c>
    </row>
    <row r="51" spans="1:3" ht="12.75">
      <c r="A51" s="10" t="s">
        <v>138</v>
      </c>
      <c r="B51" s="10"/>
      <c r="C51" s="12"/>
    </row>
    <row r="52" spans="1:3" ht="25.5">
      <c r="A52" s="22" t="s">
        <v>99</v>
      </c>
      <c r="B52" s="3" t="s">
        <v>23</v>
      </c>
      <c r="C52" s="12">
        <v>1873.69</v>
      </c>
    </row>
    <row r="53" spans="1:3" ht="25.5">
      <c r="A53" s="22" t="s">
        <v>84</v>
      </c>
      <c r="B53" s="3" t="s">
        <v>40</v>
      </c>
      <c r="C53" s="12"/>
    </row>
    <row r="54" spans="1:3" ht="25.5">
      <c r="A54" s="3" t="s">
        <v>41</v>
      </c>
      <c r="B54" s="3" t="s">
        <v>91</v>
      </c>
      <c r="C54" s="11">
        <v>13324.03</v>
      </c>
    </row>
    <row r="55" spans="1:3" ht="25.5">
      <c r="A55" s="3" t="s">
        <v>42</v>
      </c>
      <c r="B55" s="3" t="s">
        <v>43</v>
      </c>
      <c r="C55" s="12"/>
    </row>
    <row r="56" spans="1:3" ht="38.25">
      <c r="A56" s="3" t="s">
        <v>44</v>
      </c>
      <c r="B56" s="3" t="s">
        <v>17</v>
      </c>
      <c r="C56" s="12"/>
    </row>
    <row r="57" spans="1:3" ht="25.5">
      <c r="A57" s="3" t="s">
        <v>46</v>
      </c>
      <c r="B57" s="3" t="s">
        <v>95</v>
      </c>
      <c r="C57" s="12"/>
    </row>
    <row r="58" spans="1:3" ht="25.5">
      <c r="A58" s="10" t="s">
        <v>48</v>
      </c>
      <c r="B58" s="3" t="s">
        <v>33</v>
      </c>
      <c r="C58" s="12">
        <v>32963.1</v>
      </c>
    </row>
    <row r="59" spans="1:3" ht="12.75">
      <c r="A59" s="3" t="s">
        <v>49</v>
      </c>
      <c r="B59" s="3" t="s">
        <v>51</v>
      </c>
      <c r="C59" s="11"/>
    </row>
    <row r="60" spans="1:3" ht="12.75">
      <c r="A60" s="3" t="s">
        <v>78</v>
      </c>
      <c r="B60" s="3" t="s">
        <v>51</v>
      </c>
      <c r="C60" s="11"/>
    </row>
    <row r="61" spans="1:3" ht="25.5">
      <c r="A61" s="3" t="s">
        <v>52</v>
      </c>
      <c r="B61" s="3" t="s">
        <v>33</v>
      </c>
      <c r="C61" s="11"/>
    </row>
    <row r="62" spans="1:3" ht="38.25">
      <c r="A62" s="33" t="s">
        <v>86</v>
      </c>
      <c r="B62" s="3" t="s">
        <v>50</v>
      </c>
      <c r="C62" s="12">
        <v>71824.86</v>
      </c>
    </row>
    <row r="63" spans="1:3" ht="12.75">
      <c r="A63" s="10" t="s">
        <v>53</v>
      </c>
      <c r="B63" s="36"/>
      <c r="C63" s="13">
        <f>C36+C42+C43+C49+C50+C52+C54+C58+C62</f>
        <v>207702.22999999998</v>
      </c>
    </row>
    <row r="64" spans="1:3" ht="12.75">
      <c r="A64" s="1"/>
      <c r="B64" s="5"/>
      <c r="C64" s="5"/>
    </row>
    <row r="65" spans="1:3" ht="12.75">
      <c r="A65" s="5" t="s">
        <v>54</v>
      </c>
      <c r="B65" s="5"/>
      <c r="C65" s="5"/>
    </row>
    <row r="66" spans="1:3" ht="12.75">
      <c r="A66" s="5" t="s">
        <v>80</v>
      </c>
      <c r="B66" s="4"/>
      <c r="C66" s="4"/>
    </row>
    <row r="67" spans="1:3" ht="12.75">
      <c r="A67" s="5" t="s">
        <v>186</v>
      </c>
      <c r="B67" s="4"/>
      <c r="C67" s="4"/>
    </row>
    <row r="68" spans="1:3" ht="12.75">
      <c r="A68" s="5" t="s">
        <v>181</v>
      </c>
      <c r="B68" s="4"/>
      <c r="C68" s="4"/>
    </row>
    <row r="69" spans="1:3" ht="12.75">
      <c r="A69" s="5" t="s">
        <v>56</v>
      </c>
      <c r="B69" s="4"/>
      <c r="C69" s="4"/>
    </row>
    <row r="70" spans="1:3" ht="12.75">
      <c r="A70" s="5" t="s">
        <v>57</v>
      </c>
      <c r="B70" s="4"/>
      <c r="C70" s="4"/>
    </row>
    <row r="71" spans="1:3" ht="12.75">
      <c r="A71" s="5" t="s">
        <v>58</v>
      </c>
      <c r="B71" s="4"/>
      <c r="C71" s="4"/>
    </row>
    <row r="72" spans="1:3" ht="12.75">
      <c r="A72" s="4"/>
      <c r="B72" s="5"/>
      <c r="C72" s="4"/>
    </row>
    <row r="73" ht="12.75">
      <c r="A73" s="5"/>
    </row>
    <row r="74" ht="12.75">
      <c r="A74" s="4"/>
    </row>
    <row r="75" ht="12.75">
      <c r="A75" s="5" t="s">
        <v>65</v>
      </c>
    </row>
  </sheetData>
  <sheetProtection/>
  <mergeCells count="3">
    <mergeCell ref="A32:C32"/>
    <mergeCell ref="A35:C35"/>
    <mergeCell ref="A31:C31"/>
  </mergeCells>
  <printOptions/>
  <pageMargins left="0.75" right="0.75" top="0.45" bottom="0.54" header="0.28" footer="0.39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3.28125" style="0" customWidth="1"/>
    <col min="2" max="2" width="18.00390625" style="0" customWidth="1"/>
    <col min="3" max="3" width="18.57421875" style="0" customWidth="1"/>
    <col min="4" max="4" width="17.140625" style="0" customWidth="1"/>
  </cols>
  <sheetData>
    <row r="6" spans="1:3" ht="12.75">
      <c r="A6" s="8" t="s">
        <v>6</v>
      </c>
      <c r="B6" s="2"/>
      <c r="C6" s="2"/>
    </row>
    <row r="7" spans="1:3" ht="12.75">
      <c r="A7" s="8" t="s">
        <v>7</v>
      </c>
      <c r="B7" s="2"/>
      <c r="C7" s="2"/>
    </row>
    <row r="8" spans="1:3" ht="12.75">
      <c r="A8" s="8" t="s">
        <v>176</v>
      </c>
      <c r="B8" s="2"/>
      <c r="C8" s="2"/>
    </row>
    <row r="9" spans="1:3" ht="12.75">
      <c r="A9" s="6"/>
      <c r="B9" s="2"/>
      <c r="C9" s="2"/>
    </row>
    <row r="11" ht="12.75">
      <c r="A11" s="9" t="s">
        <v>114</v>
      </c>
    </row>
    <row r="13" ht="12.75">
      <c r="A13" t="s">
        <v>115</v>
      </c>
    </row>
    <row r="14" spans="1:4" ht="38.25">
      <c r="A14" s="70" t="s">
        <v>0</v>
      </c>
      <c r="B14" s="71"/>
      <c r="C14" s="7" t="s">
        <v>59</v>
      </c>
      <c r="D14" s="7" t="s">
        <v>60</v>
      </c>
    </row>
    <row r="15" spans="1:4" ht="12.75">
      <c r="A15" s="85" t="s">
        <v>177</v>
      </c>
      <c r="B15" s="86"/>
      <c r="C15" s="28">
        <v>42594.67</v>
      </c>
      <c r="D15" s="28">
        <v>7022.6</v>
      </c>
    </row>
    <row r="16" spans="1:4" ht="12.75">
      <c r="A16" s="85" t="s">
        <v>154</v>
      </c>
      <c r="B16" s="86"/>
      <c r="C16" s="7"/>
      <c r="D16" s="7"/>
    </row>
    <row r="17" spans="1:4" ht="12.75">
      <c r="A17" s="82" t="s">
        <v>179</v>
      </c>
      <c r="B17" s="83"/>
      <c r="C17" s="12">
        <f>C19+C20+C21+C22</f>
        <v>533776.24</v>
      </c>
      <c r="D17" s="11">
        <f>18053.31+20322.9</f>
        <v>38376.21000000001</v>
      </c>
    </row>
    <row r="18" spans="1:4" ht="12.75">
      <c r="A18" s="82" t="s">
        <v>118</v>
      </c>
      <c r="B18" s="83"/>
      <c r="C18" s="11"/>
      <c r="D18" s="11"/>
    </row>
    <row r="19" spans="1:4" ht="12.75">
      <c r="A19" s="80" t="s">
        <v>119</v>
      </c>
      <c r="B19" s="81"/>
      <c r="C19" s="12">
        <f>D37+D43+D44+D50+D51+D52</f>
        <v>167480.91</v>
      </c>
      <c r="D19" s="11"/>
    </row>
    <row r="20" spans="1:4" ht="12.75">
      <c r="A20" s="80" t="s">
        <v>120</v>
      </c>
      <c r="B20" s="81"/>
      <c r="C20" s="12">
        <f>D56+D54</f>
        <v>38448.29</v>
      </c>
      <c r="D20" s="11"/>
    </row>
    <row r="21" spans="1:4" ht="12.75">
      <c r="A21" s="80" t="s">
        <v>121</v>
      </c>
      <c r="B21" s="81"/>
      <c r="C21" s="12">
        <f>D64</f>
        <v>152191.14</v>
      </c>
      <c r="D21" s="11"/>
    </row>
    <row r="22" spans="1:4" ht="12.75">
      <c r="A22" s="80" t="s">
        <v>122</v>
      </c>
      <c r="B22" s="81"/>
      <c r="C22" s="12">
        <f>D68</f>
        <v>175655.9</v>
      </c>
      <c r="D22" s="11"/>
    </row>
    <row r="23" spans="1:4" ht="12.75">
      <c r="A23" s="82" t="s">
        <v>1</v>
      </c>
      <c r="B23" s="83"/>
      <c r="C23" s="12">
        <f>C15+C17-C25</f>
        <v>533776.24</v>
      </c>
      <c r="D23" s="11">
        <f>D15+D17-D25</f>
        <v>39590.00000000001</v>
      </c>
    </row>
    <row r="24" spans="1:4" ht="12.75">
      <c r="A24" s="82" t="s">
        <v>2</v>
      </c>
      <c r="B24" s="83"/>
      <c r="C24" s="11"/>
      <c r="D24" s="11"/>
    </row>
    <row r="25" spans="1:4" ht="12.75">
      <c r="A25" s="82" t="s">
        <v>3</v>
      </c>
      <c r="B25" s="83"/>
      <c r="C25" s="12">
        <v>42594.67</v>
      </c>
      <c r="D25" s="12">
        <f>2596.86+3211.95</f>
        <v>5808.8099999999995</v>
      </c>
    </row>
    <row r="26" spans="1:4" ht="12.75">
      <c r="A26" s="82" t="s">
        <v>4</v>
      </c>
      <c r="B26" s="83"/>
      <c r="C26" s="12">
        <f>D69</f>
        <v>533776.24</v>
      </c>
      <c r="D26" s="12">
        <v>0</v>
      </c>
    </row>
    <row r="27" spans="1:4" ht="12.75">
      <c r="A27" s="82" t="s">
        <v>124</v>
      </c>
      <c r="B27" s="83"/>
      <c r="C27" s="12">
        <v>0</v>
      </c>
      <c r="D27" s="12">
        <v>0</v>
      </c>
    </row>
    <row r="28" spans="1:4" ht="12.75">
      <c r="A28" s="82" t="s">
        <v>125</v>
      </c>
      <c r="B28" s="83"/>
      <c r="C28" s="12">
        <v>0</v>
      </c>
      <c r="D28" s="12">
        <v>0</v>
      </c>
    </row>
    <row r="29" spans="1:4" ht="24" customHeight="1">
      <c r="A29" s="82" t="s">
        <v>152</v>
      </c>
      <c r="B29" s="83"/>
      <c r="C29" s="12">
        <v>0</v>
      </c>
      <c r="D29" s="12">
        <v>0</v>
      </c>
    </row>
    <row r="30" spans="1:4" ht="30.75" customHeight="1">
      <c r="A30" s="82" t="s">
        <v>183</v>
      </c>
      <c r="B30" s="83"/>
      <c r="C30" s="12">
        <v>0</v>
      </c>
      <c r="D30" s="12">
        <v>0</v>
      </c>
    </row>
    <row r="31" spans="1:4" ht="12.75">
      <c r="A31" s="1"/>
      <c r="B31" s="1"/>
      <c r="C31" s="1"/>
      <c r="D31" s="1"/>
    </row>
    <row r="32" spans="1:4" ht="12.75">
      <c r="A32" s="72" t="s">
        <v>8</v>
      </c>
      <c r="B32" s="72"/>
      <c r="C32" s="72"/>
      <c r="D32" s="1"/>
    </row>
    <row r="33" spans="1:4" ht="12.75">
      <c r="A33" s="73" t="s">
        <v>180</v>
      </c>
      <c r="B33" s="73"/>
      <c r="C33" s="73"/>
      <c r="D33" s="73"/>
    </row>
    <row r="34" spans="1:4" ht="12.75">
      <c r="A34" s="1"/>
      <c r="B34" s="1"/>
      <c r="C34" s="1"/>
      <c r="D34" s="1"/>
    </row>
    <row r="35" spans="1:4" ht="12.75">
      <c r="A35" s="84" t="s">
        <v>9</v>
      </c>
      <c r="B35" s="69"/>
      <c r="C35" s="3" t="s">
        <v>10</v>
      </c>
      <c r="D35" s="3" t="s">
        <v>11</v>
      </c>
    </row>
    <row r="36" spans="1:4" ht="12.75">
      <c r="A36" s="87" t="s">
        <v>127</v>
      </c>
      <c r="B36" s="87"/>
      <c r="C36" s="3"/>
      <c r="D36" s="3"/>
    </row>
    <row r="37" spans="1:4" ht="12.75">
      <c r="A37" s="87" t="s">
        <v>139</v>
      </c>
      <c r="B37" s="87"/>
      <c r="C37" s="3"/>
      <c r="D37" s="12">
        <v>62478.47</v>
      </c>
    </row>
    <row r="38" spans="1:4" ht="12.75">
      <c r="A38" s="82" t="s">
        <v>12</v>
      </c>
      <c r="B38" s="88"/>
      <c r="C38" s="3" t="s">
        <v>13</v>
      </c>
      <c r="D38" s="12"/>
    </row>
    <row r="39" spans="1:4" ht="12.75">
      <c r="A39" s="82" t="s">
        <v>14</v>
      </c>
      <c r="B39" s="83"/>
      <c r="C39" s="3" t="s">
        <v>15</v>
      </c>
      <c r="D39" s="12"/>
    </row>
    <row r="40" spans="1:4" ht="12.75">
      <c r="A40" s="82" t="s">
        <v>16</v>
      </c>
      <c r="B40" s="83"/>
      <c r="C40" s="3" t="s">
        <v>17</v>
      </c>
      <c r="D40" s="12"/>
    </row>
    <row r="41" spans="1:4" ht="12.75">
      <c r="A41" s="82" t="s">
        <v>18</v>
      </c>
      <c r="B41" s="83"/>
      <c r="C41" s="3" t="s">
        <v>19</v>
      </c>
      <c r="D41" s="12"/>
    </row>
    <row r="42" spans="1:4" ht="12.75">
      <c r="A42" s="82" t="s">
        <v>20</v>
      </c>
      <c r="B42" s="83"/>
      <c r="C42" s="3" t="s">
        <v>21</v>
      </c>
      <c r="D42" s="12"/>
    </row>
    <row r="43" spans="1:4" ht="12.75">
      <c r="A43" s="82" t="s">
        <v>22</v>
      </c>
      <c r="B43" s="83"/>
      <c r="C43" s="3" t="s">
        <v>23</v>
      </c>
      <c r="D43" s="12"/>
    </row>
    <row r="44" spans="1:4" ht="12.75">
      <c r="A44" s="85" t="s">
        <v>24</v>
      </c>
      <c r="B44" s="86"/>
      <c r="C44" s="3" t="s">
        <v>25</v>
      </c>
      <c r="D44" s="12">
        <f>20731.92+22640.18</f>
        <v>43372.1</v>
      </c>
    </row>
    <row r="45" spans="1:4" ht="25.5">
      <c r="A45" s="82" t="s">
        <v>26</v>
      </c>
      <c r="B45" s="83"/>
      <c r="C45" s="3" t="s">
        <v>27</v>
      </c>
      <c r="D45" s="12"/>
    </row>
    <row r="46" spans="1:4" ht="25.5">
      <c r="A46" s="82" t="s">
        <v>28</v>
      </c>
      <c r="B46" s="83"/>
      <c r="C46" s="3" t="s">
        <v>27</v>
      </c>
      <c r="D46" s="12"/>
    </row>
    <row r="47" spans="1:4" ht="25.5">
      <c r="A47" s="82" t="s">
        <v>29</v>
      </c>
      <c r="B47" s="83"/>
      <c r="C47" s="3" t="s">
        <v>30</v>
      </c>
      <c r="D47" s="12"/>
    </row>
    <row r="48" spans="1:4" ht="12.75">
      <c r="A48" s="82" t="s">
        <v>47</v>
      </c>
      <c r="B48" s="83"/>
      <c r="C48" s="3" t="s">
        <v>31</v>
      </c>
      <c r="D48" s="12"/>
    </row>
    <row r="49" spans="1:4" ht="12.75">
      <c r="A49" s="82" t="s">
        <v>32</v>
      </c>
      <c r="B49" s="83"/>
      <c r="C49" s="3" t="s">
        <v>13</v>
      </c>
      <c r="D49" s="12"/>
    </row>
    <row r="50" spans="1:4" ht="12.75">
      <c r="A50" s="82" t="s">
        <v>34</v>
      </c>
      <c r="B50" s="83"/>
      <c r="C50" s="3" t="s">
        <v>90</v>
      </c>
      <c r="D50" s="12">
        <v>565.42</v>
      </c>
    </row>
    <row r="51" spans="1:4" ht="12.75">
      <c r="A51" s="82" t="s">
        <v>35</v>
      </c>
      <c r="B51" s="83"/>
      <c r="C51" s="3" t="s">
        <v>13</v>
      </c>
      <c r="D51" s="12">
        <v>47023.76</v>
      </c>
    </row>
    <row r="52" spans="1:4" ht="33" customHeight="1">
      <c r="A52" s="82" t="s">
        <v>37</v>
      </c>
      <c r="B52" s="83"/>
      <c r="C52" s="3" t="s">
        <v>36</v>
      </c>
      <c r="D52" s="12">
        <v>14041.16</v>
      </c>
    </row>
    <row r="53" spans="1:4" ht="38.25">
      <c r="A53" s="82" t="s">
        <v>38</v>
      </c>
      <c r="B53" s="83"/>
      <c r="C53" s="3" t="s">
        <v>156</v>
      </c>
      <c r="D53" s="12"/>
    </row>
    <row r="54" spans="1:4" ht="25.5">
      <c r="A54" s="82" t="s">
        <v>155</v>
      </c>
      <c r="B54" s="83"/>
      <c r="C54" s="3" t="s">
        <v>43</v>
      </c>
      <c r="D54" s="12">
        <v>3486.73</v>
      </c>
    </row>
    <row r="55" spans="1:4" ht="25.5">
      <c r="A55" s="82" t="s">
        <v>42</v>
      </c>
      <c r="B55" s="83"/>
      <c r="C55" s="3" t="s">
        <v>43</v>
      </c>
      <c r="D55" s="12"/>
    </row>
    <row r="56" spans="1:4" ht="12.75">
      <c r="A56" s="78" t="s">
        <v>132</v>
      </c>
      <c r="B56" s="79"/>
      <c r="C56" s="3"/>
      <c r="D56" s="12">
        <v>34961.56</v>
      </c>
    </row>
    <row r="57" spans="1:4" ht="12.75">
      <c r="A57" s="82" t="s">
        <v>133</v>
      </c>
      <c r="B57" s="83"/>
      <c r="C57" s="3"/>
      <c r="D57" s="12"/>
    </row>
    <row r="58" spans="1:4" ht="12.75">
      <c r="A58" s="82" t="s">
        <v>134</v>
      </c>
      <c r="B58" s="83"/>
      <c r="C58" s="3"/>
      <c r="D58" s="12"/>
    </row>
    <row r="59" spans="1:4" ht="12.75">
      <c r="A59" s="82" t="s">
        <v>135</v>
      </c>
      <c r="B59" s="83"/>
      <c r="C59" s="3"/>
      <c r="D59" s="12"/>
    </row>
    <row r="60" spans="1:4" ht="30" customHeight="1">
      <c r="A60" s="82" t="s">
        <v>41</v>
      </c>
      <c r="B60" s="83"/>
      <c r="C60" s="3" t="s">
        <v>91</v>
      </c>
      <c r="D60" s="11"/>
    </row>
    <row r="61" spans="1:4" ht="36.75" customHeight="1">
      <c r="A61" s="82" t="s">
        <v>44</v>
      </c>
      <c r="B61" s="83"/>
      <c r="C61" s="3" t="s">
        <v>17</v>
      </c>
      <c r="D61" s="12"/>
    </row>
    <row r="62" spans="1:4" ht="25.5">
      <c r="A62" s="82" t="s">
        <v>45</v>
      </c>
      <c r="B62" s="83"/>
      <c r="C62" s="3" t="s">
        <v>39</v>
      </c>
      <c r="D62" s="12"/>
    </row>
    <row r="63" spans="1:4" ht="12.75">
      <c r="A63" s="82" t="s">
        <v>46</v>
      </c>
      <c r="B63" s="83"/>
      <c r="C63" s="3" t="s">
        <v>92</v>
      </c>
      <c r="D63" s="12"/>
    </row>
    <row r="64" spans="1:4" ht="12.75">
      <c r="A64" s="78" t="s">
        <v>48</v>
      </c>
      <c r="B64" s="79"/>
      <c r="C64" s="3" t="s">
        <v>51</v>
      </c>
      <c r="D64" s="12">
        <v>152191.14</v>
      </c>
    </row>
    <row r="65" spans="1:4" ht="12.75">
      <c r="A65" s="82" t="s">
        <v>49</v>
      </c>
      <c r="B65" s="83"/>
      <c r="C65" s="3" t="s">
        <v>51</v>
      </c>
      <c r="D65" s="11"/>
    </row>
    <row r="66" spans="1:4" ht="12.75">
      <c r="A66" s="82" t="s">
        <v>78</v>
      </c>
      <c r="B66" s="83"/>
      <c r="C66" s="3" t="s">
        <v>51</v>
      </c>
      <c r="D66" s="11"/>
    </row>
    <row r="67" spans="1:4" ht="12.75">
      <c r="A67" s="82" t="s">
        <v>52</v>
      </c>
      <c r="B67" s="83"/>
      <c r="C67" s="3" t="s">
        <v>33</v>
      </c>
      <c r="D67" s="11"/>
    </row>
    <row r="68" spans="1:4" ht="46.5" customHeight="1">
      <c r="A68" s="78" t="s">
        <v>86</v>
      </c>
      <c r="B68" s="79"/>
      <c r="C68" s="3" t="s">
        <v>50</v>
      </c>
      <c r="D68" s="12">
        <v>175655.9</v>
      </c>
    </row>
    <row r="69" spans="1:4" ht="12.75">
      <c r="A69" s="89" t="s">
        <v>53</v>
      </c>
      <c r="B69" s="90"/>
      <c r="C69" s="10"/>
      <c r="D69" s="13">
        <f>D37+D44+D50+D51+D52+D54+D56+D64+D68</f>
        <v>533776.24</v>
      </c>
    </row>
    <row r="70" spans="1:4" ht="12.75">
      <c r="A70" s="91" t="s">
        <v>198</v>
      </c>
      <c r="B70" s="91"/>
      <c r="C70" s="3" t="s">
        <v>197</v>
      </c>
      <c r="D70" s="11">
        <v>4683.64</v>
      </c>
    </row>
    <row r="71" spans="1:4" ht="12.75">
      <c r="A71" s="1"/>
      <c r="B71" s="1"/>
      <c r="C71" s="1"/>
      <c r="D71" s="1"/>
    </row>
    <row r="72" spans="1:4" ht="12.75">
      <c r="A72" s="5" t="s">
        <v>54</v>
      </c>
      <c r="B72" s="5"/>
      <c r="C72" s="5"/>
      <c r="D72" s="1"/>
    </row>
    <row r="73" spans="1:4" ht="12.75">
      <c r="A73" s="5" t="s">
        <v>80</v>
      </c>
      <c r="B73" s="5"/>
      <c r="C73" s="5"/>
      <c r="D73" s="1"/>
    </row>
    <row r="74" spans="1:4" ht="12.75">
      <c r="A74" s="5" t="s">
        <v>186</v>
      </c>
      <c r="B74" s="5"/>
      <c r="C74" s="5"/>
      <c r="D74" s="1"/>
    </row>
    <row r="75" spans="1:4" ht="12.75">
      <c r="A75" s="5" t="s">
        <v>181</v>
      </c>
      <c r="B75" s="5"/>
      <c r="C75" s="5"/>
      <c r="D75" s="1"/>
    </row>
    <row r="76" spans="1:4" ht="12.75">
      <c r="A76" s="5" t="s">
        <v>56</v>
      </c>
      <c r="B76" s="4"/>
      <c r="C76" s="4"/>
      <c r="D76" s="1"/>
    </row>
    <row r="77" spans="1:4" ht="12.75">
      <c r="A77" s="5" t="s">
        <v>57</v>
      </c>
      <c r="B77" s="4"/>
      <c r="C77" s="4"/>
      <c r="D77" s="1"/>
    </row>
    <row r="78" spans="1:4" ht="12.75">
      <c r="A78" s="5" t="s">
        <v>58</v>
      </c>
      <c r="B78" s="4"/>
      <c r="C78" s="4"/>
      <c r="D78" s="1"/>
    </row>
    <row r="79" spans="1:4" ht="12.75">
      <c r="A79" s="4"/>
      <c r="B79" s="4"/>
      <c r="C79" s="4"/>
      <c r="D79" s="1"/>
    </row>
    <row r="80" spans="1:4" ht="12.75">
      <c r="A80" s="5"/>
      <c r="B80" s="4"/>
      <c r="C80" s="4"/>
      <c r="D80" s="1"/>
    </row>
    <row r="81" spans="1:4" ht="12.75">
      <c r="A81" s="5" t="s">
        <v>65</v>
      </c>
      <c r="B81" s="5"/>
      <c r="C81" s="4"/>
      <c r="D81" s="1"/>
    </row>
  </sheetData>
  <sheetProtection/>
  <mergeCells count="55">
    <mergeCell ref="A70:B70"/>
    <mergeCell ref="A68:B68"/>
    <mergeCell ref="A69:B69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48:B48"/>
    <mergeCell ref="A49:B49"/>
    <mergeCell ref="A50:B50"/>
    <mergeCell ref="A51:B51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0:B30"/>
    <mergeCell ref="A32:C32"/>
    <mergeCell ref="A33:D33"/>
    <mergeCell ref="A35:B35"/>
    <mergeCell ref="A36:B36"/>
    <mergeCell ref="A37:B37"/>
    <mergeCell ref="A38:B38"/>
    <mergeCell ref="A39:B39"/>
    <mergeCell ref="A22:B22"/>
    <mergeCell ref="A23:B23"/>
    <mergeCell ref="A24:B24"/>
    <mergeCell ref="A25:B25"/>
    <mergeCell ref="A26:B26"/>
    <mergeCell ref="A27:B27"/>
    <mergeCell ref="A28:B28"/>
    <mergeCell ref="A29:B29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5" right="0.75" top="0.38" bottom="0.41" header="0.24" footer="0.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D82"/>
  <sheetViews>
    <sheetView zoomScalePageLayoutView="0" workbookViewId="0" topLeftCell="A24">
      <selection activeCell="I24" sqref="I24"/>
    </sheetView>
  </sheetViews>
  <sheetFormatPr defaultColWidth="9.140625" defaultRowHeight="12.75"/>
  <cols>
    <col min="1" max="1" width="43.7109375" style="0" customWidth="1"/>
    <col min="2" max="2" width="4.28125" style="0" customWidth="1"/>
    <col min="3" max="3" width="18.57421875" style="0" customWidth="1"/>
    <col min="4" max="4" width="17.421875" style="0" customWidth="1"/>
  </cols>
  <sheetData>
    <row r="7" spans="1:3" ht="12.75">
      <c r="A7" s="8" t="s">
        <v>6</v>
      </c>
      <c r="B7" s="2"/>
      <c r="C7" s="2"/>
    </row>
    <row r="8" spans="1:3" ht="12.75">
      <c r="A8" s="8" t="s">
        <v>7</v>
      </c>
      <c r="B8" s="2"/>
      <c r="C8" s="2"/>
    </row>
    <row r="9" spans="1:3" ht="12.75">
      <c r="A9" s="8" t="s">
        <v>176</v>
      </c>
      <c r="B9" s="2"/>
      <c r="C9" s="2"/>
    </row>
    <row r="10" spans="1:3" ht="12.75">
      <c r="A10" s="6"/>
      <c r="B10" s="2"/>
      <c r="C10" s="2"/>
    </row>
    <row r="12" ht="12.75">
      <c r="A12" s="9" t="s">
        <v>112</v>
      </c>
    </row>
    <row r="14" ht="12.75">
      <c r="A14" t="s">
        <v>113</v>
      </c>
    </row>
    <row r="15" spans="1:4" ht="38.25">
      <c r="A15" s="70" t="s">
        <v>0</v>
      </c>
      <c r="B15" s="71"/>
      <c r="C15" s="7" t="s">
        <v>59</v>
      </c>
      <c r="D15" s="7" t="s">
        <v>60</v>
      </c>
    </row>
    <row r="16" spans="1:4" ht="12.75">
      <c r="A16" s="85" t="s">
        <v>177</v>
      </c>
      <c r="B16" s="86"/>
      <c r="C16" s="28">
        <v>42457.34</v>
      </c>
      <c r="D16" s="28">
        <v>2810.47</v>
      </c>
    </row>
    <row r="17" spans="1:4" ht="12.75">
      <c r="A17" s="85" t="s">
        <v>154</v>
      </c>
      <c r="B17" s="86"/>
      <c r="C17" s="7"/>
      <c r="D17" s="7"/>
    </row>
    <row r="18" spans="1:4" ht="12.75">
      <c r="A18" s="82" t="s">
        <v>179</v>
      </c>
      <c r="B18" s="83"/>
      <c r="C18" s="12">
        <f>C20+C21+C22+C23</f>
        <v>532280.88</v>
      </c>
      <c r="D18" s="11">
        <f>11433.88+13233.23</f>
        <v>24667.11</v>
      </c>
    </row>
    <row r="19" spans="1:4" ht="12.75">
      <c r="A19" s="82" t="s">
        <v>118</v>
      </c>
      <c r="B19" s="83"/>
      <c r="C19" s="11"/>
      <c r="D19" s="11"/>
    </row>
    <row r="20" spans="1:4" ht="12.75">
      <c r="A20" s="80" t="s">
        <v>119</v>
      </c>
      <c r="B20" s="81"/>
      <c r="C20" s="12">
        <f>D38+D44+D45+D51+D52+D53</f>
        <v>167011.72</v>
      </c>
      <c r="D20" s="11"/>
    </row>
    <row r="21" spans="1:4" ht="12.75">
      <c r="A21" s="80" t="s">
        <v>120</v>
      </c>
      <c r="B21" s="81"/>
      <c r="C21" s="12">
        <f>D57+D55</f>
        <v>38340.57</v>
      </c>
      <c r="D21" s="11"/>
    </row>
    <row r="22" spans="1:4" ht="12.75">
      <c r="A22" s="80" t="s">
        <v>121</v>
      </c>
      <c r="B22" s="81"/>
      <c r="C22" s="12">
        <f>D65</f>
        <v>151764.78</v>
      </c>
      <c r="D22" s="11"/>
    </row>
    <row r="23" spans="1:4" ht="12.75">
      <c r="A23" s="80" t="s">
        <v>122</v>
      </c>
      <c r="B23" s="81"/>
      <c r="C23" s="12">
        <f>D69</f>
        <v>175163.81</v>
      </c>
      <c r="D23" s="11"/>
    </row>
    <row r="24" spans="1:4" ht="12.75">
      <c r="A24" s="82" t="s">
        <v>1</v>
      </c>
      <c r="B24" s="83"/>
      <c r="C24" s="12">
        <f>C16+C18-C26</f>
        <v>532262.88</v>
      </c>
      <c r="D24" s="11">
        <f>D16+D18-D26</f>
        <v>21552.170000000002</v>
      </c>
    </row>
    <row r="25" spans="1:4" ht="12.75">
      <c r="A25" s="82" t="s">
        <v>2</v>
      </c>
      <c r="B25" s="83"/>
      <c r="C25" s="11"/>
      <c r="D25" s="11"/>
    </row>
    <row r="26" spans="1:4" ht="12.75">
      <c r="A26" s="82" t="s">
        <v>3</v>
      </c>
      <c r="B26" s="83"/>
      <c r="C26" s="12">
        <v>42475.34</v>
      </c>
      <c r="D26" s="12">
        <f>2757.16+3168.25</f>
        <v>5925.41</v>
      </c>
    </row>
    <row r="27" spans="1:4" ht="12.75">
      <c r="A27" s="82" t="s">
        <v>4</v>
      </c>
      <c r="B27" s="83"/>
      <c r="C27" s="12">
        <f>D70</f>
        <v>532280.8799999999</v>
      </c>
      <c r="D27" s="12">
        <v>0</v>
      </c>
    </row>
    <row r="28" spans="1:4" ht="12.75">
      <c r="A28" s="82" t="s">
        <v>124</v>
      </c>
      <c r="B28" s="83"/>
      <c r="C28" s="12">
        <v>0</v>
      </c>
      <c r="D28" s="12">
        <v>0</v>
      </c>
    </row>
    <row r="29" spans="1:4" ht="12.75">
      <c r="A29" s="82" t="s">
        <v>125</v>
      </c>
      <c r="B29" s="83"/>
      <c r="C29" s="12">
        <v>0</v>
      </c>
      <c r="D29" s="12">
        <v>0</v>
      </c>
    </row>
    <row r="30" spans="1:4" ht="40.5" customHeight="1">
      <c r="A30" s="82" t="s">
        <v>152</v>
      </c>
      <c r="B30" s="83"/>
      <c r="C30" s="12">
        <v>0</v>
      </c>
      <c r="D30" s="12">
        <v>0</v>
      </c>
    </row>
    <row r="31" spans="1:4" ht="29.25" customHeight="1">
      <c r="A31" s="82" t="s">
        <v>183</v>
      </c>
      <c r="B31" s="83"/>
      <c r="C31" s="12">
        <v>0</v>
      </c>
      <c r="D31" s="12">
        <v>0</v>
      </c>
    </row>
    <row r="32" spans="1:4" ht="12.75">
      <c r="A32" s="1"/>
      <c r="B32" s="1"/>
      <c r="C32" s="1"/>
      <c r="D32" s="1"/>
    </row>
    <row r="33" spans="1:4" ht="12.75">
      <c r="A33" s="72" t="s">
        <v>8</v>
      </c>
      <c r="B33" s="72"/>
      <c r="C33" s="72"/>
      <c r="D33" s="1"/>
    </row>
    <row r="34" spans="1:4" ht="12.75">
      <c r="A34" s="73" t="s">
        <v>180</v>
      </c>
      <c r="B34" s="73"/>
      <c r="C34" s="73"/>
      <c r="D34" s="73"/>
    </row>
    <row r="35" spans="1:4" ht="12.75">
      <c r="A35" s="1"/>
      <c r="B35" s="1"/>
      <c r="C35" s="1"/>
      <c r="D35" s="1"/>
    </row>
    <row r="36" spans="1:4" ht="12.75">
      <c r="A36" s="84" t="s">
        <v>9</v>
      </c>
      <c r="B36" s="69"/>
      <c r="C36" s="3" t="s">
        <v>10</v>
      </c>
      <c r="D36" s="3" t="s">
        <v>11</v>
      </c>
    </row>
    <row r="37" spans="1:4" ht="12.75">
      <c r="A37" s="87" t="s">
        <v>127</v>
      </c>
      <c r="B37" s="87"/>
      <c r="C37" s="3"/>
      <c r="D37" s="3"/>
    </row>
    <row r="38" spans="1:4" ht="12.75">
      <c r="A38" s="87" t="s">
        <v>139</v>
      </c>
      <c r="B38" s="87"/>
      <c r="C38" s="3"/>
      <c r="D38" s="12">
        <v>62303.44</v>
      </c>
    </row>
    <row r="39" spans="1:4" ht="12.75">
      <c r="A39" s="82" t="s">
        <v>12</v>
      </c>
      <c r="B39" s="88"/>
      <c r="C39" s="3" t="s">
        <v>13</v>
      </c>
      <c r="D39" s="12"/>
    </row>
    <row r="40" spans="1:4" ht="12.75">
      <c r="A40" s="82" t="s">
        <v>14</v>
      </c>
      <c r="B40" s="83"/>
      <c r="C40" s="3" t="s">
        <v>15</v>
      </c>
      <c r="D40" s="12"/>
    </row>
    <row r="41" spans="1:4" ht="12.75">
      <c r="A41" s="82" t="s">
        <v>16</v>
      </c>
      <c r="B41" s="83"/>
      <c r="C41" s="3" t="s">
        <v>17</v>
      </c>
      <c r="D41" s="12"/>
    </row>
    <row r="42" spans="1:4" ht="12.75">
      <c r="A42" s="82" t="s">
        <v>18</v>
      </c>
      <c r="B42" s="83"/>
      <c r="C42" s="3" t="s">
        <v>19</v>
      </c>
      <c r="D42" s="12"/>
    </row>
    <row r="43" spans="1:4" ht="12.75">
      <c r="A43" s="82" t="s">
        <v>20</v>
      </c>
      <c r="B43" s="83"/>
      <c r="C43" s="3" t="s">
        <v>21</v>
      </c>
      <c r="D43" s="12"/>
    </row>
    <row r="44" spans="1:4" ht="12.75">
      <c r="A44" s="82" t="s">
        <v>22</v>
      </c>
      <c r="B44" s="83"/>
      <c r="C44" s="3" t="s">
        <v>23</v>
      </c>
      <c r="D44" s="12"/>
    </row>
    <row r="45" spans="1:4" ht="12.75">
      <c r="A45" s="85" t="s">
        <v>24</v>
      </c>
      <c r="B45" s="86"/>
      <c r="C45" s="3" t="s">
        <v>25</v>
      </c>
      <c r="D45" s="12">
        <f>20673.84+22576.75</f>
        <v>43250.59</v>
      </c>
    </row>
    <row r="46" spans="1:4" ht="25.5">
      <c r="A46" s="82" t="s">
        <v>26</v>
      </c>
      <c r="B46" s="83"/>
      <c r="C46" s="3" t="s">
        <v>27</v>
      </c>
      <c r="D46" s="12"/>
    </row>
    <row r="47" spans="1:4" ht="25.5">
      <c r="A47" s="82" t="s">
        <v>28</v>
      </c>
      <c r="B47" s="83"/>
      <c r="C47" s="3" t="s">
        <v>27</v>
      </c>
      <c r="D47" s="12"/>
    </row>
    <row r="48" spans="1:4" ht="25.5">
      <c r="A48" s="82" t="s">
        <v>29</v>
      </c>
      <c r="B48" s="83"/>
      <c r="C48" s="3" t="s">
        <v>30</v>
      </c>
      <c r="D48" s="12"/>
    </row>
    <row r="49" spans="1:4" ht="12.75">
      <c r="A49" s="82" t="s">
        <v>47</v>
      </c>
      <c r="B49" s="83"/>
      <c r="C49" s="3" t="s">
        <v>31</v>
      </c>
      <c r="D49" s="12"/>
    </row>
    <row r="50" spans="1:4" ht="12.75">
      <c r="A50" s="82" t="s">
        <v>32</v>
      </c>
      <c r="B50" s="83"/>
      <c r="C50" s="3" t="s">
        <v>13</v>
      </c>
      <c r="D50" s="12"/>
    </row>
    <row r="51" spans="1:4" ht="12.75">
      <c r="A51" s="82" t="s">
        <v>34</v>
      </c>
      <c r="B51" s="83"/>
      <c r="C51" s="3" t="s">
        <v>90</v>
      </c>
      <c r="D51" s="12">
        <v>563.83</v>
      </c>
    </row>
    <row r="52" spans="1:4" ht="12.75">
      <c r="A52" s="82" t="s">
        <v>35</v>
      </c>
      <c r="B52" s="83"/>
      <c r="C52" s="3" t="s">
        <v>13</v>
      </c>
      <c r="D52" s="12">
        <v>46892.03</v>
      </c>
    </row>
    <row r="53" spans="1:4" ht="12.75">
      <c r="A53" s="82" t="s">
        <v>37</v>
      </c>
      <c r="B53" s="83"/>
      <c r="C53" s="3" t="s">
        <v>36</v>
      </c>
      <c r="D53" s="12">
        <v>14001.83</v>
      </c>
    </row>
    <row r="54" spans="1:4" ht="38.25">
      <c r="A54" s="82" t="s">
        <v>38</v>
      </c>
      <c r="B54" s="83"/>
      <c r="C54" s="3" t="s">
        <v>156</v>
      </c>
      <c r="D54" s="12"/>
    </row>
    <row r="55" spans="1:4" ht="25.5">
      <c r="A55" s="82" t="s">
        <v>155</v>
      </c>
      <c r="B55" s="83"/>
      <c r="C55" s="3" t="s">
        <v>43</v>
      </c>
      <c r="D55" s="12">
        <v>3476.96</v>
      </c>
    </row>
    <row r="56" spans="1:4" ht="25.5">
      <c r="A56" s="82" t="s">
        <v>42</v>
      </c>
      <c r="B56" s="83"/>
      <c r="C56" s="3" t="s">
        <v>43</v>
      </c>
      <c r="D56" s="12"/>
    </row>
    <row r="57" spans="1:4" ht="12.75">
      <c r="A57" s="78" t="s">
        <v>132</v>
      </c>
      <c r="B57" s="79"/>
      <c r="C57" s="3"/>
      <c r="D57" s="12">
        <v>34863.61</v>
      </c>
    </row>
    <row r="58" spans="1:4" ht="12.75">
      <c r="A58" s="82" t="s">
        <v>133</v>
      </c>
      <c r="B58" s="83"/>
      <c r="C58" s="3"/>
      <c r="D58" s="12"/>
    </row>
    <row r="59" spans="1:4" ht="12.75">
      <c r="A59" s="82" t="s">
        <v>134</v>
      </c>
      <c r="B59" s="83"/>
      <c r="C59" s="3"/>
      <c r="D59" s="12"/>
    </row>
    <row r="60" spans="1:4" ht="12.75">
      <c r="A60" s="82" t="s">
        <v>135</v>
      </c>
      <c r="B60" s="83"/>
      <c r="C60" s="3"/>
      <c r="D60" s="12"/>
    </row>
    <row r="61" spans="1:4" ht="12.75">
      <c r="A61" s="82" t="s">
        <v>41</v>
      </c>
      <c r="B61" s="83"/>
      <c r="C61" s="3" t="s">
        <v>91</v>
      </c>
      <c r="D61" s="11"/>
    </row>
    <row r="62" spans="1:4" ht="12.75">
      <c r="A62" s="82" t="s">
        <v>44</v>
      </c>
      <c r="B62" s="83"/>
      <c r="C62" s="3" t="s">
        <v>17</v>
      </c>
      <c r="D62" s="12"/>
    </row>
    <row r="63" spans="1:4" ht="25.5">
      <c r="A63" s="82" t="s">
        <v>45</v>
      </c>
      <c r="B63" s="83"/>
      <c r="C63" s="3" t="s">
        <v>39</v>
      </c>
      <c r="D63" s="12"/>
    </row>
    <row r="64" spans="1:4" ht="12.75">
      <c r="A64" s="82" t="s">
        <v>46</v>
      </c>
      <c r="B64" s="83"/>
      <c r="C64" s="3" t="s">
        <v>92</v>
      </c>
      <c r="D64" s="12"/>
    </row>
    <row r="65" spans="1:4" ht="22.5" customHeight="1">
      <c r="A65" s="78" t="s">
        <v>48</v>
      </c>
      <c r="B65" s="79"/>
      <c r="C65" s="3" t="s">
        <v>51</v>
      </c>
      <c r="D65" s="12">
        <v>151764.78</v>
      </c>
    </row>
    <row r="66" spans="1:4" ht="12.75">
      <c r="A66" s="82" t="s">
        <v>49</v>
      </c>
      <c r="B66" s="83"/>
      <c r="C66" s="3" t="s">
        <v>51</v>
      </c>
      <c r="D66" s="11"/>
    </row>
    <row r="67" spans="1:4" ht="12.75">
      <c r="A67" s="82" t="s">
        <v>78</v>
      </c>
      <c r="B67" s="83"/>
      <c r="C67" s="3" t="s">
        <v>51</v>
      </c>
      <c r="D67" s="11"/>
    </row>
    <row r="68" spans="1:4" ht="12.75">
      <c r="A68" s="82" t="s">
        <v>52</v>
      </c>
      <c r="B68" s="83"/>
      <c r="C68" s="3" t="s">
        <v>33</v>
      </c>
      <c r="D68" s="11"/>
    </row>
    <row r="69" spans="1:4" ht="45" customHeight="1">
      <c r="A69" s="78" t="s">
        <v>86</v>
      </c>
      <c r="B69" s="79"/>
      <c r="C69" s="3" t="s">
        <v>50</v>
      </c>
      <c r="D69" s="12">
        <v>175163.81</v>
      </c>
    </row>
    <row r="70" spans="1:4" ht="12.75">
      <c r="A70" s="89" t="s">
        <v>53</v>
      </c>
      <c r="B70" s="90"/>
      <c r="C70" s="10"/>
      <c r="D70" s="13">
        <f>D38+D45+D51+D52+D53+D55+D57+D65+D69</f>
        <v>532280.8799999999</v>
      </c>
    </row>
    <row r="71" spans="1:4" ht="12.75">
      <c r="A71" s="91" t="s">
        <v>198</v>
      </c>
      <c r="B71" s="91"/>
      <c r="C71" s="3" t="s">
        <v>197</v>
      </c>
      <c r="D71" s="11">
        <v>4683.64</v>
      </c>
    </row>
    <row r="72" spans="1:4" ht="12.75">
      <c r="A72" s="1"/>
      <c r="B72" s="1"/>
      <c r="C72" s="1"/>
      <c r="D72" s="1"/>
    </row>
    <row r="73" spans="1:4" ht="12.75">
      <c r="A73" s="5" t="s">
        <v>54</v>
      </c>
      <c r="B73" s="5"/>
      <c r="C73" s="5"/>
      <c r="D73" s="1"/>
    </row>
    <row r="74" spans="1:4" ht="12.75">
      <c r="A74" s="5" t="s">
        <v>80</v>
      </c>
      <c r="B74" s="5"/>
      <c r="C74" s="5"/>
      <c r="D74" s="1"/>
    </row>
    <row r="75" spans="1:4" ht="12.75">
      <c r="A75" s="5" t="s">
        <v>186</v>
      </c>
      <c r="B75" s="5"/>
      <c r="C75" s="5"/>
      <c r="D75" s="1"/>
    </row>
    <row r="76" spans="1:4" ht="12.75">
      <c r="A76" s="5" t="s">
        <v>181</v>
      </c>
      <c r="B76" s="5"/>
      <c r="C76" s="5"/>
      <c r="D76" s="1"/>
    </row>
    <row r="77" spans="1:4" ht="12.75">
      <c r="A77" s="5" t="s">
        <v>56</v>
      </c>
      <c r="B77" s="4"/>
      <c r="C77" s="4"/>
      <c r="D77" s="1"/>
    </row>
    <row r="78" spans="1:4" ht="12.75">
      <c r="A78" s="5" t="s">
        <v>57</v>
      </c>
      <c r="B78" s="4"/>
      <c r="C78" s="4"/>
      <c r="D78" s="1"/>
    </row>
    <row r="79" spans="1:4" ht="12.75">
      <c r="A79" s="5" t="s">
        <v>58</v>
      </c>
      <c r="B79" s="4"/>
      <c r="C79" s="4"/>
      <c r="D79" s="1"/>
    </row>
    <row r="80" spans="1:4" ht="12.75">
      <c r="A80" s="4"/>
      <c r="B80" s="4"/>
      <c r="C80" s="4"/>
      <c r="D80" s="1"/>
    </row>
    <row r="81" spans="1:4" ht="12.75">
      <c r="A81" s="5"/>
      <c r="B81" s="4"/>
      <c r="C81" s="4"/>
      <c r="D81" s="1"/>
    </row>
    <row r="82" spans="1:4" ht="12.75">
      <c r="A82" s="5" t="s">
        <v>65</v>
      </c>
      <c r="B82" s="5"/>
      <c r="C82" s="4"/>
      <c r="D82" s="1"/>
    </row>
  </sheetData>
  <sheetProtection/>
  <mergeCells count="55">
    <mergeCell ref="A71:B71"/>
    <mergeCell ref="A69:B69"/>
    <mergeCell ref="A70:B70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43:B43"/>
    <mergeCell ref="A44:B44"/>
    <mergeCell ref="A45:B45"/>
    <mergeCell ref="A46:B46"/>
    <mergeCell ref="A47:B47"/>
    <mergeCell ref="A48:B48"/>
    <mergeCell ref="A31:B31"/>
    <mergeCell ref="A33:C33"/>
    <mergeCell ref="A34:D34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5" right="0.75" top="0.4" bottom="0.35" header="0.28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  <col min="9" max="9" width="10.28125" style="0" customWidth="1"/>
    <col min="14" max="14" width="9.57421875" style="0" customWidth="1"/>
  </cols>
  <sheetData>
    <row r="1" spans="9:15" ht="12.75">
      <c r="I1" s="48"/>
      <c r="J1" s="48"/>
      <c r="K1" s="48"/>
      <c r="L1" s="48"/>
      <c r="M1" s="48"/>
      <c r="N1" s="50"/>
      <c r="O1" s="48"/>
    </row>
    <row r="2" spans="9:15" ht="12.75">
      <c r="I2" s="48"/>
      <c r="J2" s="48"/>
      <c r="K2" s="48"/>
      <c r="L2" s="48"/>
      <c r="M2" s="48"/>
      <c r="N2" s="50"/>
      <c r="O2" s="48"/>
    </row>
    <row r="3" spans="9:15" ht="12.75">
      <c r="I3" s="48"/>
      <c r="J3" s="48"/>
      <c r="K3" s="48"/>
      <c r="L3" s="48"/>
      <c r="M3" s="48"/>
      <c r="N3" s="50"/>
      <c r="O3" s="48"/>
    </row>
    <row r="4" spans="9:15" ht="12.75">
      <c r="I4" s="48"/>
      <c r="J4" s="48"/>
      <c r="K4" s="48"/>
      <c r="L4" s="48"/>
      <c r="M4" s="44"/>
      <c r="N4" s="51"/>
      <c r="O4" s="48"/>
    </row>
    <row r="5" spans="9:15" ht="12.75">
      <c r="I5" s="47"/>
      <c r="J5" s="48"/>
      <c r="K5" s="48"/>
      <c r="L5" s="48"/>
      <c r="M5" s="48"/>
      <c r="N5" s="48"/>
      <c r="O5" s="48"/>
    </row>
    <row r="6" spans="9:15" ht="12.75">
      <c r="I6" s="48"/>
      <c r="J6" s="48"/>
      <c r="K6" s="48"/>
      <c r="L6" s="48"/>
      <c r="M6" s="48"/>
      <c r="N6" s="48"/>
      <c r="O6" s="48"/>
    </row>
    <row r="7" spans="1:15" ht="12.75">
      <c r="A7" s="8" t="s">
        <v>6</v>
      </c>
      <c r="B7" s="2"/>
      <c r="C7" s="2"/>
      <c r="I7" s="48"/>
      <c r="J7" s="48"/>
      <c r="K7" s="48"/>
      <c r="L7" s="48"/>
      <c r="M7" s="48"/>
      <c r="N7" s="48"/>
      <c r="O7" s="48"/>
    </row>
    <row r="8" spans="1:3" ht="12.75">
      <c r="A8" s="8" t="s">
        <v>7</v>
      </c>
      <c r="B8" s="2"/>
      <c r="C8" s="2"/>
    </row>
    <row r="9" spans="1:3" ht="12.75">
      <c r="A9" s="8" t="s">
        <v>176</v>
      </c>
      <c r="B9" s="2"/>
      <c r="C9" s="2"/>
    </row>
    <row r="10" spans="1:3" ht="12.75">
      <c r="A10" s="6"/>
      <c r="B10" s="2"/>
      <c r="C10" s="2"/>
    </row>
    <row r="12" ht="12.75">
      <c r="A12" s="9" t="s">
        <v>110</v>
      </c>
    </row>
    <row r="14" ht="12.75">
      <c r="A14" t="s">
        <v>111</v>
      </c>
    </row>
    <row r="15" spans="1:3" ht="38.25">
      <c r="A15" s="7" t="s">
        <v>0</v>
      </c>
      <c r="B15" s="7" t="s">
        <v>59</v>
      </c>
      <c r="C15" s="7" t="s">
        <v>60</v>
      </c>
    </row>
    <row r="16" spans="1:3" ht="12.75">
      <c r="A16" s="30" t="s">
        <v>177</v>
      </c>
      <c r="B16" s="28">
        <v>31394</v>
      </c>
      <c r="C16" s="12">
        <f>512.96+721.05</f>
        <v>1234.01</v>
      </c>
    </row>
    <row r="17" spans="1:3" ht="12.75">
      <c r="A17" s="30" t="s">
        <v>154</v>
      </c>
      <c r="B17" s="28"/>
      <c r="C17" s="11"/>
    </row>
    <row r="18" spans="1:3" ht="12.75">
      <c r="A18" s="21" t="s">
        <v>179</v>
      </c>
      <c r="B18" s="12">
        <f>B20+B21+B22+B23</f>
        <v>393416.11</v>
      </c>
      <c r="C18" s="11">
        <f>5546.38+7560.1</f>
        <v>13106.48</v>
      </c>
    </row>
    <row r="19" spans="1:3" ht="12.75">
      <c r="A19" s="21" t="s">
        <v>118</v>
      </c>
      <c r="B19" s="12"/>
      <c r="C19" s="11"/>
    </row>
    <row r="20" spans="1:3" ht="12.75">
      <c r="A20" s="31" t="s">
        <v>119</v>
      </c>
      <c r="B20" s="12">
        <f>104531.28+16686.79</f>
        <v>121218.07</v>
      </c>
      <c r="C20" s="11"/>
    </row>
    <row r="21" spans="1:3" ht="12.75">
      <c r="A21" s="31" t="s">
        <v>120</v>
      </c>
      <c r="B21" s="12">
        <f>C53</f>
        <v>30560.64</v>
      </c>
      <c r="C21" s="11"/>
    </row>
    <row r="22" spans="1:3" ht="12.75">
      <c r="A22" s="31" t="s">
        <v>121</v>
      </c>
      <c r="B22" s="12">
        <f>C60</f>
        <v>112171.4</v>
      </c>
      <c r="C22" s="11"/>
    </row>
    <row r="23" spans="1:3" ht="12.75">
      <c r="A23" s="31" t="s">
        <v>122</v>
      </c>
      <c r="B23" s="12">
        <f>C64</f>
        <v>129466</v>
      </c>
      <c r="C23" s="11"/>
    </row>
    <row r="24" spans="1:3" ht="12.75">
      <c r="A24" s="3" t="s">
        <v>1</v>
      </c>
      <c r="B24" s="12">
        <f>B16+B18-B26</f>
        <v>393416.11</v>
      </c>
      <c r="C24" s="12">
        <f>C16+C18-C26</f>
        <v>12156.52</v>
      </c>
    </row>
    <row r="25" spans="1:15" ht="12.75">
      <c r="A25" s="3" t="s">
        <v>2</v>
      </c>
      <c r="B25" s="12">
        <v>0</v>
      </c>
      <c r="C25" s="11">
        <v>0</v>
      </c>
      <c r="J25" s="48"/>
      <c r="K25" s="48"/>
      <c r="L25" s="48"/>
      <c r="M25" s="48"/>
      <c r="N25" s="48"/>
      <c r="O25" s="48"/>
    </row>
    <row r="26" spans="1:15" ht="12.75">
      <c r="A26" s="3" t="s">
        <v>3</v>
      </c>
      <c r="B26" s="12">
        <v>31394</v>
      </c>
      <c r="C26" s="12">
        <f>1025.92+1158.05</f>
        <v>2183.9700000000003</v>
      </c>
      <c r="J26" s="48"/>
      <c r="K26" s="48"/>
      <c r="L26" s="48"/>
      <c r="M26" s="48"/>
      <c r="N26" s="48"/>
      <c r="O26" s="48"/>
    </row>
    <row r="27" spans="1:15" ht="12.75">
      <c r="A27" s="3" t="s">
        <v>4</v>
      </c>
      <c r="B27" s="12">
        <f>C65</f>
        <v>393416.11</v>
      </c>
      <c r="C27" s="12">
        <v>0</v>
      </c>
      <c r="J27" s="48"/>
      <c r="K27" s="48"/>
      <c r="L27" s="48"/>
      <c r="M27" s="48"/>
      <c r="N27" s="48"/>
      <c r="O27" s="48"/>
    </row>
    <row r="28" spans="1:15" ht="12.75">
      <c r="A28" s="21" t="s">
        <v>124</v>
      </c>
      <c r="B28" s="12">
        <v>0</v>
      </c>
      <c r="C28" s="12">
        <v>0</v>
      </c>
      <c r="J28" s="48"/>
      <c r="K28" s="48"/>
      <c r="L28" s="49"/>
      <c r="M28" s="48"/>
      <c r="N28" s="50"/>
      <c r="O28" s="48"/>
    </row>
    <row r="29" spans="1:15" ht="12.75">
      <c r="A29" s="21" t="s">
        <v>125</v>
      </c>
      <c r="B29" s="12">
        <v>0</v>
      </c>
      <c r="C29" s="12">
        <v>0</v>
      </c>
      <c r="J29" s="48"/>
      <c r="K29" s="48"/>
      <c r="L29" s="49"/>
      <c r="M29" s="48"/>
      <c r="N29" s="50"/>
      <c r="O29" s="48"/>
    </row>
    <row r="30" spans="1:15" ht="25.5">
      <c r="A30" s="21" t="s">
        <v>152</v>
      </c>
      <c r="B30" s="12">
        <v>0</v>
      </c>
      <c r="C30" s="12">
        <v>0</v>
      </c>
      <c r="J30" s="48"/>
      <c r="K30" s="48"/>
      <c r="L30" s="49"/>
      <c r="M30" s="48"/>
      <c r="N30" s="50"/>
      <c r="O30" s="48"/>
    </row>
    <row r="31" spans="1:15" ht="25.5">
      <c r="A31" s="21" t="s">
        <v>183</v>
      </c>
      <c r="B31" s="12">
        <v>0</v>
      </c>
      <c r="C31" s="12">
        <v>0</v>
      </c>
      <c r="J31" s="48"/>
      <c r="K31" s="48"/>
      <c r="L31" s="49"/>
      <c r="M31" s="48"/>
      <c r="N31" s="50"/>
      <c r="O31" s="48"/>
    </row>
    <row r="32" spans="1:15" ht="12.75">
      <c r="A32" s="1"/>
      <c r="B32" s="1"/>
      <c r="C32" s="1"/>
      <c r="J32" s="48"/>
      <c r="K32" s="48"/>
      <c r="L32" s="49"/>
      <c r="M32" s="48"/>
      <c r="N32" s="50"/>
      <c r="O32" s="48"/>
    </row>
    <row r="33" spans="1:15" ht="12.75">
      <c r="A33" s="72" t="s">
        <v>8</v>
      </c>
      <c r="B33" s="72"/>
      <c r="C33" s="72"/>
      <c r="J33" s="48"/>
      <c r="K33" s="48"/>
      <c r="L33" s="49"/>
      <c r="M33" s="48"/>
      <c r="N33" s="50"/>
      <c r="O33" s="48"/>
    </row>
    <row r="34" spans="1:15" ht="12.75">
      <c r="A34" s="73" t="s">
        <v>180</v>
      </c>
      <c r="B34" s="73"/>
      <c r="C34" s="73"/>
      <c r="J34" s="48"/>
      <c r="K34" s="48"/>
      <c r="L34" s="49"/>
      <c r="M34" s="48"/>
      <c r="N34" s="50"/>
      <c r="O34" s="48"/>
    </row>
    <row r="35" spans="1:15" ht="12.75">
      <c r="A35" s="1"/>
      <c r="B35" s="1"/>
      <c r="C35" s="1"/>
      <c r="J35" s="48"/>
      <c r="K35" s="48"/>
      <c r="L35" s="49"/>
      <c r="M35" s="48"/>
      <c r="N35" s="50"/>
      <c r="O35" s="48"/>
    </row>
    <row r="36" spans="1:15" ht="12.75">
      <c r="A36" s="3" t="s">
        <v>9</v>
      </c>
      <c r="B36" s="3" t="s">
        <v>10</v>
      </c>
      <c r="C36" s="3" t="s">
        <v>11</v>
      </c>
      <c r="J36" s="48"/>
      <c r="K36" s="48"/>
      <c r="L36" s="49"/>
      <c r="M36" s="48"/>
      <c r="N36" s="50"/>
      <c r="O36" s="48"/>
    </row>
    <row r="37" spans="1:15" ht="12.75">
      <c r="A37" s="74" t="s">
        <v>127</v>
      </c>
      <c r="B37" s="75"/>
      <c r="C37" s="76"/>
      <c r="J37" s="48"/>
      <c r="K37" s="48"/>
      <c r="L37" s="49"/>
      <c r="M37" s="48"/>
      <c r="N37" s="50"/>
      <c r="O37" s="48"/>
    </row>
    <row r="38" spans="1:15" ht="12.75">
      <c r="A38" s="36" t="s">
        <v>139</v>
      </c>
      <c r="B38" s="36"/>
      <c r="C38" s="37">
        <v>54175.68</v>
      </c>
      <c r="J38" s="48"/>
      <c r="K38" s="44"/>
      <c r="L38" s="51"/>
      <c r="M38" s="44"/>
      <c r="N38" s="51"/>
      <c r="O38" s="48"/>
    </row>
    <row r="39" spans="1:15" ht="25.5">
      <c r="A39" s="3" t="s">
        <v>12</v>
      </c>
      <c r="B39" s="3" t="s">
        <v>13</v>
      </c>
      <c r="C39" s="12"/>
      <c r="J39" s="48"/>
      <c r="K39" s="48"/>
      <c r="L39" s="48"/>
      <c r="M39" s="48"/>
      <c r="N39" s="50"/>
      <c r="O39" s="48"/>
    </row>
    <row r="40" spans="1:15" ht="12.75">
      <c r="A40" s="3" t="s">
        <v>14</v>
      </c>
      <c r="B40" s="3" t="s">
        <v>15</v>
      </c>
      <c r="C40" s="12"/>
      <c r="J40" s="48"/>
      <c r="K40" s="48"/>
      <c r="L40" s="48"/>
      <c r="M40" s="48"/>
      <c r="N40" s="50"/>
      <c r="O40" s="48"/>
    </row>
    <row r="41" spans="1:15" ht="12.75">
      <c r="A41" s="3" t="s">
        <v>16</v>
      </c>
      <c r="B41" s="3" t="s">
        <v>17</v>
      </c>
      <c r="C41" s="12"/>
      <c r="J41" s="48"/>
      <c r="K41" s="48"/>
      <c r="L41" s="48"/>
      <c r="M41" s="48"/>
      <c r="N41" s="50"/>
      <c r="O41" s="48"/>
    </row>
    <row r="42" spans="1:15" ht="12.75">
      <c r="A42" s="3" t="s">
        <v>18</v>
      </c>
      <c r="B42" s="3" t="s">
        <v>19</v>
      </c>
      <c r="C42" s="12"/>
      <c r="J42" s="48"/>
      <c r="K42" s="48"/>
      <c r="L42" s="48"/>
      <c r="M42" s="44"/>
      <c r="N42" s="51"/>
      <c r="O42" s="48"/>
    </row>
    <row r="43" spans="1:15" ht="12.75">
      <c r="A43" s="3" t="s">
        <v>20</v>
      </c>
      <c r="B43" s="3" t="s">
        <v>21</v>
      </c>
      <c r="C43" s="12"/>
      <c r="J43" s="48"/>
      <c r="K43" s="48"/>
      <c r="L43" s="48"/>
      <c r="M43" s="48"/>
      <c r="N43" s="48"/>
      <c r="O43" s="48"/>
    </row>
    <row r="44" spans="1:15" ht="12.75">
      <c r="A44" s="3" t="s">
        <v>22</v>
      </c>
      <c r="B44" s="3" t="s">
        <v>23</v>
      </c>
      <c r="C44" s="12"/>
      <c r="J44" s="48"/>
      <c r="K44" s="48"/>
      <c r="L44" s="48"/>
      <c r="M44" s="48"/>
      <c r="N44" s="48"/>
      <c r="O44" s="48"/>
    </row>
    <row r="45" spans="1:3" ht="25.5">
      <c r="A45" s="3" t="s">
        <v>24</v>
      </c>
      <c r="B45" s="3" t="s">
        <v>25</v>
      </c>
      <c r="C45" s="12">
        <f>15280.32+16686.79</f>
        <v>31967.11</v>
      </c>
    </row>
    <row r="46" spans="1:3" ht="25.5">
      <c r="A46" s="3" t="s">
        <v>26</v>
      </c>
      <c r="B46" s="3" t="s">
        <v>27</v>
      </c>
      <c r="C46" s="12"/>
    </row>
    <row r="47" spans="1:3" ht="38.25">
      <c r="A47" s="3" t="s">
        <v>28</v>
      </c>
      <c r="B47" s="3" t="s">
        <v>27</v>
      </c>
      <c r="C47" s="12"/>
    </row>
    <row r="48" spans="1:3" ht="25.5">
      <c r="A48" s="3" t="s">
        <v>29</v>
      </c>
      <c r="B48" s="3" t="s">
        <v>30</v>
      </c>
      <c r="C48" s="12"/>
    </row>
    <row r="49" spans="1:3" ht="38.25">
      <c r="A49" s="3" t="s">
        <v>47</v>
      </c>
      <c r="B49" s="3" t="s">
        <v>31</v>
      </c>
      <c r="C49" s="12"/>
    </row>
    <row r="50" spans="1:3" ht="25.5">
      <c r="A50" s="3" t="s">
        <v>32</v>
      </c>
      <c r="B50" s="3" t="s">
        <v>13</v>
      </c>
      <c r="C50" s="12"/>
    </row>
    <row r="51" spans="1:16" ht="25.5">
      <c r="A51" s="3" t="s">
        <v>34</v>
      </c>
      <c r="B51" s="3" t="s">
        <v>90</v>
      </c>
      <c r="C51" s="12">
        <v>416.74</v>
      </c>
      <c r="J51" s="48"/>
      <c r="K51" s="48"/>
      <c r="L51" s="48"/>
      <c r="M51" s="48"/>
      <c r="N51" s="48"/>
      <c r="O51" s="48"/>
      <c r="P51" s="48"/>
    </row>
    <row r="52" spans="1:16" ht="12.75">
      <c r="A52" s="3" t="s">
        <v>35</v>
      </c>
      <c r="B52" s="3" t="s">
        <v>13</v>
      </c>
      <c r="C52" s="12">
        <v>34658.54</v>
      </c>
      <c r="I52" s="1"/>
      <c r="J52" s="48"/>
      <c r="K52" s="48"/>
      <c r="L52" s="48"/>
      <c r="M52" s="48"/>
      <c r="N52" s="48"/>
      <c r="O52" s="48"/>
      <c r="P52" s="48"/>
    </row>
    <row r="53" spans="1:16" ht="12.75">
      <c r="A53" s="10" t="s">
        <v>138</v>
      </c>
      <c r="B53" s="10"/>
      <c r="C53" s="12">
        <f>C54+C56</f>
        <v>30560.64</v>
      </c>
      <c r="I53" s="1"/>
      <c r="J53" s="48"/>
      <c r="K53" s="48"/>
      <c r="L53" s="48"/>
      <c r="M53" s="48"/>
      <c r="N53" s="48"/>
      <c r="O53" s="48"/>
      <c r="P53" s="48"/>
    </row>
    <row r="54" spans="1:16" ht="25.5">
      <c r="A54" s="22" t="s">
        <v>99</v>
      </c>
      <c r="B54" s="3" t="s">
        <v>23</v>
      </c>
      <c r="C54" s="12">
        <v>4792.46</v>
      </c>
      <c r="I54" s="41"/>
      <c r="J54" s="48"/>
      <c r="K54" s="48"/>
      <c r="L54" s="49"/>
      <c r="M54" s="48"/>
      <c r="N54" s="50"/>
      <c r="O54" s="48"/>
      <c r="P54" s="48"/>
    </row>
    <row r="55" spans="1:16" ht="25.5">
      <c r="A55" s="22" t="s">
        <v>84</v>
      </c>
      <c r="B55" s="3" t="s">
        <v>40</v>
      </c>
      <c r="C55" s="12"/>
      <c r="I55" s="41"/>
      <c r="J55" s="48"/>
      <c r="K55" s="48"/>
      <c r="L55" s="49"/>
      <c r="M55" s="48"/>
      <c r="N55" s="50"/>
      <c r="O55" s="48"/>
      <c r="P55" s="48"/>
    </row>
    <row r="56" spans="1:16" ht="25.5">
      <c r="A56" s="3" t="s">
        <v>41</v>
      </c>
      <c r="B56" s="3" t="s">
        <v>91</v>
      </c>
      <c r="C56" s="11">
        <v>25768.18</v>
      </c>
      <c r="I56" s="41"/>
      <c r="J56" s="48"/>
      <c r="K56" s="48"/>
      <c r="L56" s="49"/>
      <c r="M56" s="48"/>
      <c r="N56" s="50"/>
      <c r="O56" s="48"/>
      <c r="P56" s="48"/>
    </row>
    <row r="57" spans="1:16" ht="25.5">
      <c r="A57" s="3" t="s">
        <v>42</v>
      </c>
      <c r="B57" s="3" t="s">
        <v>43</v>
      </c>
      <c r="C57" s="12"/>
      <c r="I57" s="41"/>
      <c r="J57" s="48"/>
      <c r="K57" s="48"/>
      <c r="L57" s="49"/>
      <c r="M57" s="48"/>
      <c r="N57" s="50"/>
      <c r="O57" s="48"/>
      <c r="P57" s="48"/>
    </row>
    <row r="58" spans="1:16" ht="38.25">
      <c r="A58" s="3" t="s">
        <v>44</v>
      </c>
      <c r="B58" s="3" t="s">
        <v>17</v>
      </c>
      <c r="C58" s="12"/>
      <c r="I58" s="41"/>
      <c r="J58" s="48"/>
      <c r="K58" s="48"/>
      <c r="L58" s="49"/>
      <c r="M58" s="48"/>
      <c r="N58" s="50"/>
      <c r="O58" s="48"/>
      <c r="P58" s="48"/>
    </row>
    <row r="59" spans="1:16" ht="25.5">
      <c r="A59" s="3" t="s">
        <v>46</v>
      </c>
      <c r="B59" s="3" t="s">
        <v>95</v>
      </c>
      <c r="C59" s="12"/>
      <c r="I59" s="41"/>
      <c r="J59" s="48"/>
      <c r="K59" s="48"/>
      <c r="L59" s="49"/>
      <c r="M59" s="48"/>
      <c r="N59" s="50"/>
      <c r="O59" s="48"/>
      <c r="P59" s="48"/>
    </row>
    <row r="60" spans="1:16" ht="25.5">
      <c r="A60" s="10" t="s">
        <v>48</v>
      </c>
      <c r="B60" s="3" t="s">
        <v>33</v>
      </c>
      <c r="C60" s="12">
        <v>112171.4</v>
      </c>
      <c r="I60" s="41"/>
      <c r="J60" s="48"/>
      <c r="K60" s="48"/>
      <c r="L60" s="49"/>
      <c r="M60" s="48"/>
      <c r="N60" s="50"/>
      <c r="O60" s="48"/>
      <c r="P60" s="48"/>
    </row>
    <row r="61" spans="1:16" ht="12.75">
      <c r="A61" s="3" t="s">
        <v>49</v>
      </c>
      <c r="B61" s="3" t="s">
        <v>51</v>
      </c>
      <c r="C61" s="11"/>
      <c r="I61" s="41"/>
      <c r="J61" s="48"/>
      <c r="K61" s="48"/>
      <c r="L61" s="49"/>
      <c r="M61" s="48"/>
      <c r="N61" s="50"/>
      <c r="O61" s="48"/>
      <c r="P61" s="48"/>
    </row>
    <row r="62" spans="1:16" ht="12.75">
      <c r="A62" s="3" t="s">
        <v>78</v>
      </c>
      <c r="B62" s="3" t="s">
        <v>51</v>
      </c>
      <c r="C62" s="11"/>
      <c r="J62" s="48"/>
      <c r="K62" s="48"/>
      <c r="L62" s="49"/>
      <c r="M62" s="48"/>
      <c r="N62" s="50"/>
      <c r="O62" s="48"/>
      <c r="P62" s="48"/>
    </row>
    <row r="63" spans="1:16" ht="25.5">
      <c r="A63" s="3" t="s">
        <v>52</v>
      </c>
      <c r="B63" s="3" t="s">
        <v>33</v>
      </c>
      <c r="C63" s="11"/>
      <c r="I63" s="41"/>
      <c r="J63" s="48"/>
      <c r="K63" s="44"/>
      <c r="L63" s="51"/>
      <c r="M63" s="44"/>
      <c r="N63" s="51"/>
      <c r="O63" s="48"/>
      <c r="P63" s="48"/>
    </row>
    <row r="64" spans="1:16" ht="51">
      <c r="A64" s="33" t="s">
        <v>86</v>
      </c>
      <c r="B64" s="3" t="s">
        <v>50</v>
      </c>
      <c r="C64" s="12">
        <v>129466</v>
      </c>
      <c r="I64" s="41"/>
      <c r="J64" s="48"/>
      <c r="K64" s="44"/>
      <c r="L64" s="51"/>
      <c r="M64" s="44"/>
      <c r="N64" s="51"/>
      <c r="O64" s="48"/>
      <c r="P64" s="48"/>
    </row>
    <row r="65" spans="1:16" ht="12.75">
      <c r="A65" s="10" t="s">
        <v>53</v>
      </c>
      <c r="B65" s="10"/>
      <c r="C65" s="13">
        <f>C38+C44+C45+C52+C53+C64+C60+C51</f>
        <v>393416.11</v>
      </c>
      <c r="J65" s="48"/>
      <c r="K65" s="48"/>
      <c r="L65" s="48"/>
      <c r="M65" s="48"/>
      <c r="N65" s="50"/>
      <c r="O65" s="48"/>
      <c r="P65" s="48"/>
    </row>
    <row r="66" spans="1:16" ht="12.75">
      <c r="A66" s="1"/>
      <c r="B66" s="1"/>
      <c r="C66" s="1"/>
      <c r="J66" s="48"/>
      <c r="K66" s="48"/>
      <c r="L66" s="48"/>
      <c r="M66" s="48"/>
      <c r="N66" s="50"/>
      <c r="O66" s="48"/>
      <c r="P66" s="48"/>
    </row>
    <row r="67" spans="1:16" ht="12.75">
      <c r="A67" s="5" t="s">
        <v>54</v>
      </c>
      <c r="B67" s="5"/>
      <c r="C67" s="5"/>
      <c r="J67" s="48"/>
      <c r="K67" s="48"/>
      <c r="L67" s="48"/>
      <c r="M67" s="44"/>
      <c r="N67" s="51"/>
      <c r="O67" s="48"/>
      <c r="P67" s="48"/>
    </row>
    <row r="68" spans="1:16" ht="12.75">
      <c r="A68" s="5" t="s">
        <v>80</v>
      </c>
      <c r="B68" s="5"/>
      <c r="C68" s="5"/>
      <c r="I68" s="41"/>
      <c r="J68" s="48"/>
      <c r="K68" s="48"/>
      <c r="L68" s="48"/>
      <c r="M68" s="48"/>
      <c r="N68" s="48"/>
      <c r="O68" s="48"/>
      <c r="P68" s="48"/>
    </row>
    <row r="69" spans="1:16" ht="12.75">
      <c r="A69" s="5" t="s">
        <v>188</v>
      </c>
      <c r="B69" s="5"/>
      <c r="C69" s="5"/>
      <c r="J69" s="48"/>
      <c r="K69" s="48"/>
      <c r="L69" s="48"/>
      <c r="M69" s="48"/>
      <c r="N69" s="48"/>
      <c r="O69" s="48"/>
      <c r="P69" s="48"/>
    </row>
    <row r="70" spans="1:16" ht="12.75">
      <c r="A70" s="5" t="s">
        <v>181</v>
      </c>
      <c r="B70" s="5"/>
      <c r="C70" s="5"/>
      <c r="J70" s="48"/>
      <c r="K70" s="48"/>
      <c r="L70" s="48"/>
      <c r="M70" s="48"/>
      <c r="N70" s="48"/>
      <c r="O70" s="48"/>
      <c r="P70" s="48"/>
    </row>
    <row r="71" spans="1:16" ht="12.75">
      <c r="A71" s="5" t="s">
        <v>56</v>
      </c>
      <c r="B71" s="4"/>
      <c r="C71" s="4"/>
      <c r="J71" s="48"/>
      <c r="K71" s="48"/>
      <c r="L71" s="48"/>
      <c r="M71" s="48"/>
      <c r="N71" s="48"/>
      <c r="O71" s="48"/>
      <c r="P71" s="48"/>
    </row>
    <row r="72" spans="1:16" ht="12.75">
      <c r="A72" s="5" t="s">
        <v>57</v>
      </c>
      <c r="B72" s="4"/>
      <c r="C72" s="4"/>
      <c r="J72" s="48"/>
      <c r="K72" s="48"/>
      <c r="L72" s="48"/>
      <c r="M72" s="48"/>
      <c r="N72" s="48"/>
      <c r="O72" s="48"/>
      <c r="P72" s="48"/>
    </row>
    <row r="73" spans="1:16" ht="12.75">
      <c r="A73" s="5" t="s">
        <v>58</v>
      </c>
      <c r="B73" s="4"/>
      <c r="C73" s="4"/>
      <c r="J73" s="48"/>
      <c r="K73" s="48"/>
      <c r="L73" s="48"/>
      <c r="M73" s="48"/>
      <c r="N73" s="48"/>
      <c r="O73" s="48"/>
      <c r="P73" s="48"/>
    </row>
    <row r="74" spans="1:16" ht="12.75">
      <c r="A74" s="4"/>
      <c r="B74" s="4"/>
      <c r="C74" s="4"/>
      <c r="J74" s="48"/>
      <c r="K74" s="48"/>
      <c r="L74" s="48"/>
      <c r="M74" s="48"/>
      <c r="N74" s="48"/>
      <c r="O74" s="48"/>
      <c r="P74" s="48"/>
    </row>
    <row r="75" spans="1:16" ht="12.75">
      <c r="A75" s="4"/>
      <c r="B75" s="4"/>
      <c r="C75" s="4"/>
      <c r="J75" s="48"/>
      <c r="K75" s="48"/>
      <c r="L75" s="48"/>
      <c r="M75" s="48"/>
      <c r="N75" s="48"/>
      <c r="O75" s="48"/>
      <c r="P75" s="48"/>
    </row>
    <row r="76" spans="1:3" ht="12.75">
      <c r="A76" s="5" t="s">
        <v>65</v>
      </c>
      <c r="B76" s="5"/>
      <c r="C76" s="4"/>
    </row>
  </sheetData>
  <sheetProtection/>
  <mergeCells count="3">
    <mergeCell ref="A34:C34"/>
    <mergeCell ref="A37:C37"/>
    <mergeCell ref="A33:C33"/>
  </mergeCells>
  <printOptions/>
  <pageMargins left="0.75" right="0.75" top="0.4" bottom="0.45" header="0.28" footer="0.3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N79"/>
  <sheetViews>
    <sheetView zoomScalePageLayoutView="0" workbookViewId="0" topLeftCell="A43">
      <selection activeCell="G12" sqref="G12"/>
    </sheetView>
  </sheetViews>
  <sheetFormatPr defaultColWidth="9.140625" defaultRowHeight="12.75"/>
  <cols>
    <col min="1" max="1" width="47.421875" style="0" customWidth="1"/>
    <col min="2" max="2" width="17.140625" style="0" customWidth="1"/>
    <col min="3" max="3" width="15.28125" style="0" customWidth="1"/>
    <col min="4" max="4" width="13.8515625" style="0" customWidth="1"/>
    <col min="9" max="9" width="9.57421875" style="0" customWidth="1"/>
  </cols>
  <sheetData>
    <row r="4" spans="1:4" ht="12.75">
      <c r="A4" s="8" t="s">
        <v>6</v>
      </c>
      <c r="B4" s="2"/>
      <c r="C4" s="2"/>
      <c r="D4" s="1"/>
    </row>
    <row r="5" spans="1:4" ht="12.75">
      <c r="A5" s="8" t="s">
        <v>7</v>
      </c>
      <c r="B5" s="2"/>
      <c r="C5" s="2"/>
      <c r="D5" s="1"/>
    </row>
    <row r="6" spans="1:4" ht="12.75">
      <c r="A6" s="8" t="s">
        <v>176</v>
      </c>
      <c r="B6" s="2"/>
      <c r="C6" s="2"/>
      <c r="D6" s="1"/>
    </row>
    <row r="7" spans="1:4" ht="12.75">
      <c r="A7" s="6"/>
      <c r="B7" s="2"/>
      <c r="C7" s="2"/>
      <c r="D7" s="1"/>
    </row>
    <row r="8" ht="12.75">
      <c r="D8" s="1"/>
    </row>
    <row r="9" spans="1:4" ht="12.75">
      <c r="A9" s="9" t="s">
        <v>108</v>
      </c>
      <c r="D9" s="1"/>
    </row>
    <row r="10" ht="12.75">
      <c r="D10" s="1"/>
    </row>
    <row r="11" spans="1:4" ht="12.75">
      <c r="A11" t="s">
        <v>109</v>
      </c>
      <c r="D11" s="1"/>
    </row>
    <row r="12" spans="1:4" ht="38.25">
      <c r="A12" s="7" t="s">
        <v>0</v>
      </c>
      <c r="B12" s="7" t="s">
        <v>59</v>
      </c>
      <c r="C12" s="7" t="s">
        <v>60</v>
      </c>
      <c r="D12" s="3" t="s">
        <v>83</v>
      </c>
    </row>
    <row r="13" spans="1:4" ht="12.75">
      <c r="A13" s="7" t="s">
        <v>177</v>
      </c>
      <c r="B13" s="12">
        <v>31594.8</v>
      </c>
      <c r="C13" s="12">
        <f>384.72+349.6+160.3+174.8</f>
        <v>1069.42</v>
      </c>
      <c r="D13" s="12">
        <v>3495</v>
      </c>
    </row>
    <row r="14" spans="1:4" ht="12.75">
      <c r="A14" s="7" t="s">
        <v>154</v>
      </c>
      <c r="B14" s="28"/>
      <c r="C14" s="11"/>
      <c r="D14" s="12">
        <v>100306</v>
      </c>
    </row>
    <row r="15" spans="1:4" ht="12.75">
      <c r="A15" s="3" t="s">
        <v>179</v>
      </c>
      <c r="B15" s="12">
        <f>B17+B18+B19+B20</f>
        <v>395931.06000000006</v>
      </c>
      <c r="C15" s="11">
        <f>6636.42+6620.55</f>
        <v>13256.970000000001</v>
      </c>
      <c r="D15" s="12">
        <v>41940</v>
      </c>
    </row>
    <row r="16" spans="1:4" ht="12.75">
      <c r="A16" s="3" t="s">
        <v>118</v>
      </c>
      <c r="B16" s="12"/>
      <c r="C16" s="11"/>
      <c r="D16" s="11"/>
    </row>
    <row r="17" spans="1:4" ht="12.75">
      <c r="A17" s="25" t="s">
        <v>119</v>
      </c>
      <c r="B17" s="12">
        <v>121992.96</v>
      </c>
      <c r="C17" s="11"/>
      <c r="D17" s="11"/>
    </row>
    <row r="18" spans="1:4" ht="12.75">
      <c r="A18" s="25" t="s">
        <v>120</v>
      </c>
      <c r="B18" s="12">
        <f>C50</f>
        <v>30756</v>
      </c>
      <c r="C18" s="11"/>
      <c r="D18" s="11"/>
    </row>
    <row r="19" spans="1:4" ht="12.75">
      <c r="A19" s="25" t="s">
        <v>121</v>
      </c>
      <c r="B19" s="12">
        <f>C57</f>
        <v>112888.5</v>
      </c>
      <c r="C19" s="11"/>
      <c r="D19" s="11"/>
    </row>
    <row r="20" spans="1:4" ht="12.75">
      <c r="A20" s="25" t="s">
        <v>122</v>
      </c>
      <c r="B20" s="12">
        <f>C61</f>
        <v>130293.6</v>
      </c>
      <c r="C20" s="11"/>
      <c r="D20" s="11"/>
    </row>
    <row r="21" spans="1:4" ht="12.75">
      <c r="A21" s="3" t="s">
        <v>1</v>
      </c>
      <c r="B21" s="12">
        <f>B13+B15-B23</f>
        <v>395931.06000000006</v>
      </c>
      <c r="C21" s="12">
        <f>C13+C15-C23</f>
        <v>12500.600000000002</v>
      </c>
      <c r="D21" s="38">
        <f>D13+D15-D23</f>
        <v>41940</v>
      </c>
    </row>
    <row r="22" spans="1:4" ht="12.75">
      <c r="A22" s="3" t="s">
        <v>2</v>
      </c>
      <c r="B22" s="12">
        <v>0</v>
      </c>
      <c r="C22" s="12">
        <v>0</v>
      </c>
      <c r="D22" s="12">
        <v>0</v>
      </c>
    </row>
    <row r="23" spans="1:4" ht="12.75">
      <c r="A23" s="3" t="s">
        <v>3</v>
      </c>
      <c r="B23" s="12">
        <v>31594.8</v>
      </c>
      <c r="C23" s="12">
        <f>1410.64+415.15</f>
        <v>1825.79</v>
      </c>
      <c r="D23" s="12">
        <v>3495</v>
      </c>
    </row>
    <row r="24" spans="1:4" ht="12.75">
      <c r="A24" s="3" t="s">
        <v>4</v>
      </c>
      <c r="B24" s="12">
        <f>C62</f>
        <v>395931.06000000006</v>
      </c>
      <c r="C24" s="12">
        <v>0</v>
      </c>
      <c r="D24" s="12">
        <v>0</v>
      </c>
    </row>
    <row r="25" spans="1:4" ht="12.75">
      <c r="A25" s="3" t="s">
        <v>124</v>
      </c>
      <c r="B25" s="12">
        <v>0</v>
      </c>
      <c r="C25" s="12">
        <v>0</v>
      </c>
      <c r="D25" s="12">
        <v>0</v>
      </c>
    </row>
    <row r="26" spans="1:4" ht="12.75">
      <c r="A26" s="3" t="s">
        <v>125</v>
      </c>
      <c r="B26" s="12">
        <v>0</v>
      </c>
      <c r="C26" s="12">
        <v>0</v>
      </c>
      <c r="D26" s="38">
        <f>D14+D21</f>
        <v>142246</v>
      </c>
    </row>
    <row r="27" spans="1:4" ht="25.5">
      <c r="A27" s="3" t="s">
        <v>187</v>
      </c>
      <c r="B27" s="12">
        <v>0</v>
      </c>
      <c r="C27" s="12">
        <v>0</v>
      </c>
      <c r="D27" s="12">
        <v>0</v>
      </c>
    </row>
    <row r="28" spans="1:4" ht="25.5">
      <c r="A28" s="3" t="s">
        <v>183</v>
      </c>
      <c r="B28" s="12">
        <v>0</v>
      </c>
      <c r="C28" s="12">
        <v>0</v>
      </c>
      <c r="D28" s="12">
        <v>0</v>
      </c>
    </row>
    <row r="29" spans="1:4" ht="12.75">
      <c r="A29" s="1"/>
      <c r="B29" s="1"/>
      <c r="C29" s="1"/>
      <c r="D29" s="1"/>
    </row>
    <row r="30" spans="1:4" ht="12.75">
      <c r="A30" s="72" t="s">
        <v>8</v>
      </c>
      <c r="B30" s="72"/>
      <c r="C30" s="72"/>
      <c r="D30" s="1"/>
    </row>
    <row r="31" spans="1:4" ht="12.75">
      <c r="A31" s="73" t="s">
        <v>180</v>
      </c>
      <c r="B31" s="73"/>
      <c r="C31" s="73"/>
      <c r="D31" s="1"/>
    </row>
    <row r="32" spans="1:4" ht="12.75">
      <c r="A32" s="1"/>
      <c r="B32" s="1"/>
      <c r="C32" s="1"/>
      <c r="D32" s="1"/>
    </row>
    <row r="33" spans="1:4" ht="12.75">
      <c r="A33" s="3" t="s">
        <v>9</v>
      </c>
      <c r="B33" s="3" t="s">
        <v>10</v>
      </c>
      <c r="C33" s="3" t="s">
        <v>11</v>
      </c>
      <c r="D33" s="1"/>
    </row>
    <row r="34" spans="1:4" ht="12.75">
      <c r="A34" s="87" t="s">
        <v>127</v>
      </c>
      <c r="B34" s="87"/>
      <c r="C34" s="87"/>
      <c r="D34" s="1"/>
    </row>
    <row r="35" spans="1:4" ht="12.75">
      <c r="A35" s="36" t="s">
        <v>139</v>
      </c>
      <c r="B35" s="36"/>
      <c r="C35" s="37">
        <v>54522</v>
      </c>
      <c r="D35" s="1"/>
    </row>
    <row r="36" spans="1:4" ht="25.5">
      <c r="A36" s="3" t="s">
        <v>12</v>
      </c>
      <c r="B36" s="3" t="s">
        <v>13</v>
      </c>
      <c r="C36" s="12"/>
      <c r="D36" s="1"/>
    </row>
    <row r="37" spans="1:4" ht="12.75">
      <c r="A37" s="3" t="s">
        <v>14</v>
      </c>
      <c r="B37" s="3" t="s">
        <v>15</v>
      </c>
      <c r="C37" s="12"/>
      <c r="D37" s="1"/>
    </row>
    <row r="38" spans="1:8" ht="12.75">
      <c r="A38" s="3" t="s">
        <v>16</v>
      </c>
      <c r="B38" s="3" t="s">
        <v>17</v>
      </c>
      <c r="C38" s="12"/>
      <c r="H38" s="1"/>
    </row>
    <row r="39" spans="1:8" ht="12.75">
      <c r="A39" s="3" t="s">
        <v>18</v>
      </c>
      <c r="B39" s="3" t="s">
        <v>19</v>
      </c>
      <c r="C39" s="12"/>
      <c r="H39" s="1"/>
    </row>
    <row r="40" spans="1:14" ht="12.75">
      <c r="A40" s="3" t="s">
        <v>20</v>
      </c>
      <c r="B40" s="3" t="s">
        <v>21</v>
      </c>
      <c r="C40" s="12"/>
      <c r="H40" s="41"/>
      <c r="I40" s="48"/>
      <c r="J40" s="48"/>
      <c r="K40" s="49"/>
      <c r="L40" s="48"/>
      <c r="M40" s="50"/>
      <c r="N40" s="48"/>
    </row>
    <row r="41" spans="1:14" ht="12.75">
      <c r="A41" s="3" t="s">
        <v>22</v>
      </c>
      <c r="B41" s="3" t="s">
        <v>23</v>
      </c>
      <c r="C41" s="12"/>
      <c r="H41" s="41"/>
      <c r="I41" s="48"/>
      <c r="J41" s="48"/>
      <c r="K41" s="49"/>
      <c r="L41" s="48"/>
      <c r="M41" s="50"/>
      <c r="N41" s="48"/>
    </row>
    <row r="42" spans="1:14" ht="25.5">
      <c r="A42" s="3" t="s">
        <v>24</v>
      </c>
      <c r="B42" s="3" t="s">
        <v>25</v>
      </c>
      <c r="C42" s="12">
        <f>15378+16793.46</f>
        <v>32171.46</v>
      </c>
      <c r="H42" s="41"/>
      <c r="I42" s="48"/>
      <c r="J42" s="48"/>
      <c r="K42" s="49"/>
      <c r="L42" s="48"/>
      <c r="M42" s="50"/>
      <c r="N42" s="48"/>
    </row>
    <row r="43" spans="1:14" ht="25.5">
      <c r="A43" s="3" t="s">
        <v>26</v>
      </c>
      <c r="B43" s="3" t="s">
        <v>27</v>
      </c>
      <c r="C43" s="12"/>
      <c r="H43" s="41"/>
      <c r="I43" s="48"/>
      <c r="J43" s="48"/>
      <c r="K43" s="49"/>
      <c r="L43" s="48"/>
      <c r="M43" s="50"/>
      <c r="N43" s="48"/>
    </row>
    <row r="44" spans="1:14" ht="38.25">
      <c r="A44" s="3" t="s">
        <v>28</v>
      </c>
      <c r="B44" s="3" t="s">
        <v>27</v>
      </c>
      <c r="C44" s="12"/>
      <c r="H44" s="41"/>
      <c r="I44" s="48"/>
      <c r="J44" s="48"/>
      <c r="K44" s="49"/>
      <c r="L44" s="48"/>
      <c r="M44" s="50"/>
      <c r="N44" s="48"/>
    </row>
    <row r="45" spans="1:14" ht="25.5">
      <c r="A45" s="3" t="s">
        <v>29</v>
      </c>
      <c r="B45" s="3" t="s">
        <v>30</v>
      </c>
      <c r="C45" s="12"/>
      <c r="H45" s="41"/>
      <c r="I45" s="48"/>
      <c r="J45" s="48"/>
      <c r="K45" s="49"/>
      <c r="L45" s="48"/>
      <c r="M45" s="50"/>
      <c r="N45" s="48"/>
    </row>
    <row r="46" spans="1:14" ht="38.25">
      <c r="A46" s="3" t="s">
        <v>47</v>
      </c>
      <c r="B46" s="3" t="s">
        <v>141</v>
      </c>
      <c r="C46" s="12"/>
      <c r="H46" s="41"/>
      <c r="I46" s="48"/>
      <c r="J46" s="48"/>
      <c r="K46" s="49"/>
      <c r="L46" s="48"/>
      <c r="M46" s="50"/>
      <c r="N46" s="48"/>
    </row>
    <row r="47" spans="1:14" ht="25.5">
      <c r="A47" s="3" t="s">
        <v>32</v>
      </c>
      <c r="B47" s="3" t="s">
        <v>13</v>
      </c>
      <c r="C47" s="12"/>
      <c r="H47" s="41"/>
      <c r="I47" s="48"/>
      <c r="J47" s="48"/>
      <c r="K47" s="49"/>
      <c r="L47" s="48"/>
      <c r="M47" s="50"/>
      <c r="N47" s="48"/>
    </row>
    <row r="48" spans="1:14" ht="25.5">
      <c r="A48" s="3" t="s">
        <v>34</v>
      </c>
      <c r="B48" s="3" t="s">
        <v>90</v>
      </c>
      <c r="C48" s="12">
        <v>419.4</v>
      </c>
      <c r="H48" s="41"/>
      <c r="I48" s="48"/>
      <c r="J48" s="48"/>
      <c r="K48" s="49"/>
      <c r="L48" s="48"/>
      <c r="M48" s="50"/>
      <c r="N48" s="48"/>
    </row>
    <row r="49" spans="1:14" ht="12.75">
      <c r="A49" s="3" t="s">
        <v>35</v>
      </c>
      <c r="B49" s="3" t="s">
        <v>13</v>
      </c>
      <c r="C49" s="12">
        <v>34880.1</v>
      </c>
      <c r="I49" s="48"/>
      <c r="J49" s="48"/>
      <c r="K49" s="49"/>
      <c r="L49" s="48"/>
      <c r="M49" s="50"/>
      <c r="N49" s="48"/>
    </row>
    <row r="50" spans="1:14" ht="12.75">
      <c r="A50" s="10" t="s">
        <v>138</v>
      </c>
      <c r="B50" s="10"/>
      <c r="C50" s="12">
        <f>C51+C53</f>
        <v>30756</v>
      </c>
      <c r="H50" s="41"/>
      <c r="I50" s="48"/>
      <c r="J50" s="44"/>
      <c r="K50" s="51"/>
      <c r="L50" s="44"/>
      <c r="M50" s="51"/>
      <c r="N50" s="48"/>
    </row>
    <row r="51" spans="1:14" ht="25.5">
      <c r="A51" s="39" t="s">
        <v>99</v>
      </c>
      <c r="B51" s="3" t="s">
        <v>23</v>
      </c>
      <c r="C51" s="12">
        <v>4823.1</v>
      </c>
      <c r="I51" s="48"/>
      <c r="J51" s="48"/>
      <c r="K51" s="48"/>
      <c r="L51" s="48"/>
      <c r="M51" s="50"/>
      <c r="N51" s="48"/>
    </row>
    <row r="52" spans="1:14" ht="25.5">
      <c r="A52" s="39" t="s">
        <v>84</v>
      </c>
      <c r="B52" s="3" t="s">
        <v>40</v>
      </c>
      <c r="C52" s="12"/>
      <c r="I52" s="48"/>
      <c r="J52" s="48"/>
      <c r="K52" s="48"/>
      <c r="L52" s="48"/>
      <c r="M52" s="50"/>
      <c r="N52" s="48"/>
    </row>
    <row r="53" spans="1:14" ht="25.5">
      <c r="A53" s="3" t="s">
        <v>41</v>
      </c>
      <c r="B53" s="3" t="s">
        <v>91</v>
      </c>
      <c r="C53" s="12">
        <v>25932.9</v>
      </c>
      <c r="I53" s="48"/>
      <c r="J53" s="48"/>
      <c r="K53" s="48"/>
      <c r="L53" s="48"/>
      <c r="M53" s="50"/>
      <c r="N53" s="48"/>
    </row>
    <row r="54" spans="1:14" ht="25.5">
      <c r="A54" s="3" t="s">
        <v>42</v>
      </c>
      <c r="B54" s="3" t="s">
        <v>43</v>
      </c>
      <c r="C54" s="12"/>
      <c r="I54" s="48"/>
      <c r="J54" s="48"/>
      <c r="K54" s="48"/>
      <c r="L54" s="44"/>
      <c r="M54" s="51"/>
      <c r="N54" s="48"/>
    </row>
    <row r="55" spans="1:14" ht="38.25">
      <c r="A55" s="3" t="s">
        <v>44</v>
      </c>
      <c r="B55" s="3" t="s">
        <v>17</v>
      </c>
      <c r="C55" s="12"/>
      <c r="H55" s="41"/>
      <c r="I55" s="48"/>
      <c r="J55" s="48"/>
      <c r="K55" s="48"/>
      <c r="L55" s="48"/>
      <c r="M55" s="48"/>
      <c r="N55" s="48"/>
    </row>
    <row r="56" spans="1:14" ht="25.5">
      <c r="A56" s="3" t="s">
        <v>46</v>
      </c>
      <c r="B56" s="3" t="s">
        <v>95</v>
      </c>
      <c r="C56" s="12"/>
      <c r="I56" s="48"/>
      <c r="J56" s="48"/>
      <c r="K56" s="48"/>
      <c r="L56" s="48"/>
      <c r="M56" s="48"/>
      <c r="N56" s="48"/>
    </row>
    <row r="57" spans="1:3" ht="25.5">
      <c r="A57" s="10" t="s">
        <v>48</v>
      </c>
      <c r="B57" s="3" t="s">
        <v>33</v>
      </c>
      <c r="C57" s="12">
        <v>112888.5</v>
      </c>
    </row>
    <row r="58" spans="1:3" ht="12.75">
      <c r="A58" s="3" t="s">
        <v>49</v>
      </c>
      <c r="B58" s="3" t="s">
        <v>51</v>
      </c>
      <c r="C58" s="11"/>
    </row>
    <row r="59" spans="1:3" ht="12.75">
      <c r="A59" s="3" t="s">
        <v>78</v>
      </c>
      <c r="B59" s="3" t="s">
        <v>51</v>
      </c>
      <c r="C59" s="11"/>
    </row>
    <row r="60" spans="1:3" ht="25.5">
      <c r="A60" s="3" t="s">
        <v>52</v>
      </c>
      <c r="B60" s="3" t="s">
        <v>33</v>
      </c>
      <c r="C60" s="11"/>
    </row>
    <row r="61" spans="1:3" ht="51">
      <c r="A61" s="10" t="s">
        <v>86</v>
      </c>
      <c r="B61" s="3" t="s">
        <v>50</v>
      </c>
      <c r="C61" s="12">
        <v>130293.6</v>
      </c>
    </row>
    <row r="62" spans="1:3" ht="12.75">
      <c r="A62" s="10" t="s">
        <v>53</v>
      </c>
      <c r="B62" s="10"/>
      <c r="C62" s="13">
        <f>C35+C41+C42+C49+C50+C57+C48+C61</f>
        <v>395931.06000000006</v>
      </c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5" t="s">
        <v>54</v>
      </c>
      <c r="B65" s="5"/>
      <c r="C65" s="5"/>
    </row>
    <row r="66" spans="1:3" ht="12.75">
      <c r="A66" s="5" t="s">
        <v>80</v>
      </c>
      <c r="B66" s="5"/>
      <c r="C66" s="5"/>
    </row>
    <row r="67" spans="1:3" ht="12.75">
      <c r="A67" s="5" t="s">
        <v>186</v>
      </c>
      <c r="B67" s="5"/>
      <c r="C67" s="5"/>
    </row>
    <row r="68" spans="1:3" ht="12.75">
      <c r="A68" s="5" t="s">
        <v>181</v>
      </c>
      <c r="B68" s="5"/>
      <c r="C68" s="5"/>
    </row>
    <row r="69" spans="1:3" ht="12.75">
      <c r="A69" s="5" t="s">
        <v>56</v>
      </c>
      <c r="B69" s="4"/>
      <c r="C69" s="4"/>
    </row>
    <row r="70" spans="1:3" ht="12.75">
      <c r="A70" s="5" t="s">
        <v>57</v>
      </c>
      <c r="B70" s="4"/>
      <c r="C70" s="4"/>
    </row>
    <row r="71" spans="1:3" ht="12.75">
      <c r="A71" s="5" t="s">
        <v>58</v>
      </c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5" t="s">
        <v>65</v>
      </c>
      <c r="B74" s="5"/>
      <c r="C74" s="4"/>
    </row>
    <row r="79" spans="1:3" ht="12.75">
      <c r="A79" s="23"/>
      <c r="B79" s="14"/>
      <c r="C79" s="24"/>
    </row>
  </sheetData>
  <sheetProtection/>
  <mergeCells count="3">
    <mergeCell ref="A30:C30"/>
    <mergeCell ref="A31:C31"/>
    <mergeCell ref="A34:C34"/>
  </mergeCells>
  <printOptions/>
  <pageMargins left="0.75" right="0.47" top="0.41" bottom="0.42" header="0.24" footer="0.33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76"/>
  <sheetViews>
    <sheetView zoomScalePageLayoutView="0" workbookViewId="0" topLeftCell="A16">
      <selection activeCell="F17" sqref="F17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6</v>
      </c>
      <c r="B5" s="2"/>
      <c r="C5" s="2"/>
    </row>
    <row r="6" spans="1:3" ht="12.75">
      <c r="A6" s="8" t="s">
        <v>7</v>
      </c>
      <c r="B6" s="2"/>
      <c r="C6" s="2"/>
    </row>
    <row r="7" spans="1:3" ht="12.75">
      <c r="A7" s="8" t="s">
        <v>176</v>
      </c>
      <c r="B7" s="2"/>
      <c r="C7" s="2"/>
    </row>
    <row r="8" spans="1:3" ht="12.75">
      <c r="A8" s="6"/>
      <c r="B8" s="2"/>
      <c r="C8" s="2"/>
    </row>
    <row r="10" ht="12.75">
      <c r="A10" s="9" t="s">
        <v>106</v>
      </c>
    </row>
    <row r="12" ht="12.75">
      <c r="A12" t="s">
        <v>107</v>
      </c>
    </row>
    <row r="13" spans="1:3" ht="38.25">
      <c r="A13" s="7" t="s">
        <v>0</v>
      </c>
      <c r="B13" s="7" t="s">
        <v>59</v>
      </c>
      <c r="C13" s="7" t="s">
        <v>60</v>
      </c>
    </row>
    <row r="14" spans="1:3" ht="12.75">
      <c r="A14" s="30" t="s">
        <v>177</v>
      </c>
      <c r="B14" s="28">
        <v>32408.4</v>
      </c>
      <c r="C14" s="12">
        <v>313.25</v>
      </c>
    </row>
    <row r="15" spans="1:3" ht="12.75">
      <c r="A15" s="30" t="s">
        <v>154</v>
      </c>
      <c r="B15" s="28"/>
      <c r="C15" s="11"/>
    </row>
    <row r="16" spans="1:3" ht="12.75">
      <c r="A16" s="21" t="s">
        <v>179</v>
      </c>
      <c r="B16" s="12">
        <f>B18+B19+B20+B21</f>
        <v>406126.70999999996</v>
      </c>
      <c r="C16" s="11">
        <f>3077.76+3321.2</f>
        <v>6398.96</v>
      </c>
    </row>
    <row r="17" spans="1:3" ht="12.75">
      <c r="A17" s="21" t="s">
        <v>118</v>
      </c>
      <c r="B17" s="12"/>
      <c r="C17" s="11"/>
    </row>
    <row r="18" spans="1:3" ht="12.75">
      <c r="A18" s="31" t="s">
        <v>119</v>
      </c>
      <c r="B18" s="12">
        <f>107908.5+17225.91</f>
        <v>125134.41</v>
      </c>
      <c r="C18" s="11"/>
    </row>
    <row r="19" spans="1:3" ht="12.75">
      <c r="A19" s="31" t="s">
        <v>120</v>
      </c>
      <c r="B19" s="12">
        <f>C51</f>
        <v>31548</v>
      </c>
      <c r="C19" s="11"/>
    </row>
    <row r="20" spans="1:3" ht="12.75">
      <c r="A20" s="31" t="s">
        <v>121</v>
      </c>
      <c r="B20" s="12">
        <f>C58</f>
        <v>133648.8</v>
      </c>
      <c r="C20" s="11"/>
    </row>
    <row r="21" spans="1:3" ht="12.75">
      <c r="A21" s="31" t="s">
        <v>122</v>
      </c>
      <c r="B21" s="12">
        <f>C59</f>
        <v>115795.5</v>
      </c>
      <c r="C21" s="11"/>
    </row>
    <row r="22" spans="1:3" ht="12.75">
      <c r="A22" s="3" t="s">
        <v>1</v>
      </c>
      <c r="B22" s="12">
        <f>B14+B16-B24</f>
        <v>406126.70999999996</v>
      </c>
      <c r="C22" s="12">
        <f>C16+C14-C24</f>
        <v>5014.860000000001</v>
      </c>
    </row>
    <row r="23" spans="1:3" ht="12.75">
      <c r="A23" s="3" t="s">
        <v>2</v>
      </c>
      <c r="B23" s="12">
        <v>0</v>
      </c>
      <c r="C23" s="11">
        <v>0</v>
      </c>
    </row>
    <row r="24" spans="1:3" ht="12.75">
      <c r="A24" s="3" t="s">
        <v>3</v>
      </c>
      <c r="B24" s="12">
        <v>32408.4</v>
      </c>
      <c r="C24" s="12">
        <f>801.5+895.85</f>
        <v>1697.35</v>
      </c>
    </row>
    <row r="25" spans="1:3" ht="12.75">
      <c r="A25" s="3" t="s">
        <v>4</v>
      </c>
      <c r="B25" s="12">
        <f>C63</f>
        <v>406126.71</v>
      </c>
      <c r="C25" s="12">
        <v>0</v>
      </c>
    </row>
    <row r="26" spans="1:3" ht="12.75">
      <c r="A26" s="21" t="s">
        <v>124</v>
      </c>
      <c r="B26" s="12">
        <v>0</v>
      </c>
      <c r="C26" s="12">
        <v>0</v>
      </c>
    </row>
    <row r="27" spans="1:3" ht="12.75">
      <c r="A27" s="21" t="s">
        <v>125</v>
      </c>
      <c r="B27" s="12">
        <v>0</v>
      </c>
      <c r="C27" s="12">
        <v>0</v>
      </c>
    </row>
    <row r="28" spans="1:3" ht="27.75" customHeight="1">
      <c r="A28" s="21" t="s">
        <v>152</v>
      </c>
      <c r="B28" s="12">
        <v>0</v>
      </c>
      <c r="C28" s="12">
        <v>0</v>
      </c>
    </row>
    <row r="29" spans="1:3" ht="25.5">
      <c r="A29" s="21" t="s">
        <v>183</v>
      </c>
      <c r="B29" s="12">
        <v>0</v>
      </c>
      <c r="C29" s="12">
        <v>0</v>
      </c>
    </row>
    <row r="30" spans="1:3" ht="12.75">
      <c r="A30" s="1"/>
      <c r="B30" s="1"/>
      <c r="C30" s="1"/>
    </row>
    <row r="31" spans="1:3" ht="12.75">
      <c r="A31" s="72" t="s">
        <v>8</v>
      </c>
      <c r="B31" s="72"/>
      <c r="C31" s="72"/>
    </row>
    <row r="32" spans="1:3" ht="12.75">
      <c r="A32" s="73" t="s">
        <v>180</v>
      </c>
      <c r="B32" s="73"/>
      <c r="C32" s="73"/>
    </row>
    <row r="33" spans="1:3" ht="12.75">
      <c r="A33" s="1"/>
      <c r="B33" s="1"/>
      <c r="C33" s="1"/>
    </row>
    <row r="34" spans="1:3" ht="12.75">
      <c r="A34" s="3" t="s">
        <v>9</v>
      </c>
      <c r="B34" s="3" t="s">
        <v>10</v>
      </c>
      <c r="C34" s="3" t="s">
        <v>11</v>
      </c>
    </row>
    <row r="35" spans="1:3" ht="12.75">
      <c r="A35" s="74" t="s">
        <v>127</v>
      </c>
      <c r="B35" s="75"/>
      <c r="C35" s="76"/>
    </row>
    <row r="36" spans="1:3" ht="12.75">
      <c r="A36" s="36" t="s">
        <v>139</v>
      </c>
      <c r="B36" s="36"/>
      <c r="C36" s="37">
        <v>55926</v>
      </c>
    </row>
    <row r="37" spans="1:3" ht="25.5">
      <c r="A37" s="3" t="s">
        <v>12</v>
      </c>
      <c r="B37" s="3" t="s">
        <v>13</v>
      </c>
      <c r="C37" s="12"/>
    </row>
    <row r="38" spans="1:3" ht="12.75">
      <c r="A38" s="3" t="s">
        <v>14</v>
      </c>
      <c r="B38" s="3" t="s">
        <v>15</v>
      </c>
      <c r="C38" s="12"/>
    </row>
    <row r="39" spans="1:3" ht="12.75">
      <c r="A39" s="3" t="s">
        <v>16</v>
      </c>
      <c r="B39" s="3" t="s">
        <v>17</v>
      </c>
      <c r="C39" s="12"/>
    </row>
    <row r="40" spans="1:3" ht="12.75">
      <c r="A40" s="3" t="s">
        <v>18</v>
      </c>
      <c r="B40" s="3" t="s">
        <v>19</v>
      </c>
      <c r="C40" s="12"/>
    </row>
    <row r="41" spans="1:3" ht="12.75">
      <c r="A41" s="3" t="s">
        <v>20</v>
      </c>
      <c r="B41" s="3" t="s">
        <v>21</v>
      </c>
      <c r="C41" s="12"/>
    </row>
    <row r="42" spans="1:3" ht="12.75">
      <c r="A42" s="3" t="s">
        <v>22</v>
      </c>
      <c r="B42" s="3" t="s">
        <v>23</v>
      </c>
      <c r="C42" s="12"/>
    </row>
    <row r="43" spans="1:3" ht="25.5">
      <c r="A43" s="3" t="s">
        <v>24</v>
      </c>
      <c r="B43" s="3" t="s">
        <v>25</v>
      </c>
      <c r="C43" s="12">
        <f>15774+17225.91</f>
        <v>32999.91</v>
      </c>
    </row>
    <row r="44" spans="1:3" ht="25.5">
      <c r="A44" s="3" t="s">
        <v>26</v>
      </c>
      <c r="B44" s="3" t="s">
        <v>27</v>
      </c>
      <c r="C44" s="12"/>
    </row>
    <row r="45" spans="1:3" ht="38.25">
      <c r="A45" s="3" t="s">
        <v>28</v>
      </c>
      <c r="B45" s="3" t="s">
        <v>27</v>
      </c>
      <c r="C45" s="12"/>
    </row>
    <row r="46" spans="1:3" ht="25.5">
      <c r="A46" s="3" t="s">
        <v>29</v>
      </c>
      <c r="B46" s="3" t="s">
        <v>30</v>
      </c>
      <c r="C46" s="12"/>
    </row>
    <row r="47" spans="1:3" ht="38.25">
      <c r="A47" s="3" t="s">
        <v>47</v>
      </c>
      <c r="B47" s="3" t="s">
        <v>31</v>
      </c>
      <c r="C47" s="12"/>
    </row>
    <row r="48" spans="1:3" ht="25.5">
      <c r="A48" s="3" t="s">
        <v>32</v>
      </c>
      <c r="B48" s="3" t="s">
        <v>13</v>
      </c>
      <c r="C48" s="12"/>
    </row>
    <row r="49" spans="1:3" ht="25.5">
      <c r="A49" s="3" t="s">
        <v>34</v>
      </c>
      <c r="B49" s="3" t="s">
        <v>90</v>
      </c>
      <c r="C49" s="12">
        <v>430.2</v>
      </c>
    </row>
    <row r="50" spans="1:3" ht="12.75">
      <c r="A50" s="3" t="s">
        <v>35</v>
      </c>
      <c r="B50" s="3" t="s">
        <v>13</v>
      </c>
      <c r="C50" s="12">
        <v>35778.3</v>
      </c>
    </row>
    <row r="51" spans="1:3" ht="12.75">
      <c r="A51" s="10" t="s">
        <v>138</v>
      </c>
      <c r="B51" s="10"/>
      <c r="C51" s="12">
        <f>C52+C54</f>
        <v>31548</v>
      </c>
    </row>
    <row r="52" spans="1:3" ht="25.5">
      <c r="A52" s="22" t="s">
        <v>99</v>
      </c>
      <c r="B52" s="3" t="s">
        <v>23</v>
      </c>
      <c r="C52" s="12">
        <v>4947.3</v>
      </c>
    </row>
    <row r="53" spans="1:3" ht="25.5">
      <c r="A53" s="22" t="s">
        <v>84</v>
      </c>
      <c r="B53" s="3" t="s">
        <v>40</v>
      </c>
      <c r="C53" s="12"/>
    </row>
    <row r="54" spans="1:3" ht="25.5">
      <c r="A54" s="3" t="s">
        <v>41</v>
      </c>
      <c r="B54" s="3" t="s">
        <v>91</v>
      </c>
      <c r="C54" s="11">
        <v>26600.7</v>
      </c>
    </row>
    <row r="55" spans="1:3" ht="25.5">
      <c r="A55" s="3" t="s">
        <v>42</v>
      </c>
      <c r="B55" s="3" t="s">
        <v>43</v>
      </c>
      <c r="C55" s="12"/>
    </row>
    <row r="56" spans="1:3" ht="38.25">
      <c r="A56" s="3" t="s">
        <v>44</v>
      </c>
      <c r="B56" s="3" t="s">
        <v>17</v>
      </c>
      <c r="C56" s="12"/>
    </row>
    <row r="57" spans="1:3" ht="25.5">
      <c r="A57" s="3" t="s">
        <v>46</v>
      </c>
      <c r="B57" s="3" t="s">
        <v>95</v>
      </c>
      <c r="C57" s="12"/>
    </row>
    <row r="58" spans="1:3" ht="51">
      <c r="A58" s="33" t="s">
        <v>86</v>
      </c>
      <c r="B58" s="3" t="s">
        <v>50</v>
      </c>
      <c r="C58" s="12">
        <v>133648.8</v>
      </c>
    </row>
    <row r="59" spans="1:3" ht="25.5">
      <c r="A59" s="10" t="s">
        <v>48</v>
      </c>
      <c r="B59" s="3" t="s">
        <v>33</v>
      </c>
      <c r="C59" s="12">
        <v>115795.5</v>
      </c>
    </row>
    <row r="60" spans="1:3" ht="12.75">
      <c r="A60" s="3" t="s">
        <v>49</v>
      </c>
      <c r="B60" s="3" t="s">
        <v>51</v>
      </c>
      <c r="C60" s="11"/>
    </row>
    <row r="61" spans="1:3" ht="12.75">
      <c r="A61" s="3" t="s">
        <v>78</v>
      </c>
      <c r="B61" s="3" t="s">
        <v>51</v>
      </c>
      <c r="C61" s="11"/>
    </row>
    <row r="62" spans="1:3" ht="25.5">
      <c r="A62" s="3" t="s">
        <v>52</v>
      </c>
      <c r="B62" s="3" t="s">
        <v>33</v>
      </c>
      <c r="C62" s="11"/>
    </row>
    <row r="63" spans="1:3" ht="12.75">
      <c r="A63" s="10" t="s">
        <v>53</v>
      </c>
      <c r="B63" s="10"/>
      <c r="C63" s="13">
        <f>C36+C42+C43+C50+C51+C58+C59+C49</f>
        <v>406126.71</v>
      </c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5" t="s">
        <v>54</v>
      </c>
      <c r="B66" s="5"/>
      <c r="C66" s="5"/>
    </row>
    <row r="67" spans="1:3" ht="12.75">
      <c r="A67" s="5" t="s">
        <v>80</v>
      </c>
      <c r="B67" s="5"/>
      <c r="C67" s="5"/>
    </row>
    <row r="68" spans="1:3" ht="12.75">
      <c r="A68" s="5" t="s">
        <v>186</v>
      </c>
      <c r="B68" s="5"/>
      <c r="C68" s="5"/>
    </row>
    <row r="69" spans="1:3" ht="12.75">
      <c r="A69" s="5" t="s">
        <v>181</v>
      </c>
      <c r="B69" s="5"/>
      <c r="C69" s="5"/>
    </row>
    <row r="70" spans="1:3" ht="12.75">
      <c r="A70" s="5" t="s">
        <v>56</v>
      </c>
      <c r="B70" s="4"/>
      <c r="C70" s="4"/>
    </row>
    <row r="71" spans="1:3" ht="12.75">
      <c r="A71" s="5" t="s">
        <v>57</v>
      </c>
      <c r="B71" s="4"/>
      <c r="C71" s="4"/>
    </row>
    <row r="72" spans="1:3" ht="12.75">
      <c r="A72" s="5" t="s">
        <v>58</v>
      </c>
      <c r="B72" s="4"/>
      <c r="C72" s="4"/>
    </row>
    <row r="73" spans="1:3" ht="12.75">
      <c r="A73" s="4"/>
      <c r="B73" s="4"/>
      <c r="C73" s="4"/>
    </row>
    <row r="74" spans="1:3" ht="12.75">
      <c r="A74" s="5"/>
      <c r="B74" s="4"/>
      <c r="C74" s="4"/>
    </row>
    <row r="75" spans="1:3" ht="12.75">
      <c r="A75" s="4"/>
      <c r="B75" s="4"/>
      <c r="C75" s="4"/>
    </row>
    <row r="76" spans="1:3" ht="12.75">
      <c r="A76" s="5" t="s">
        <v>65</v>
      </c>
      <c r="B76" s="5"/>
      <c r="C76" s="4"/>
    </row>
  </sheetData>
  <sheetProtection/>
  <mergeCells count="3">
    <mergeCell ref="A31:C31"/>
    <mergeCell ref="A32:C32"/>
    <mergeCell ref="A35:C35"/>
  </mergeCells>
  <printOptions/>
  <pageMargins left="0.75" right="0.75" top="0.53" bottom="0.43" header="0.34" footer="0.2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76"/>
  <sheetViews>
    <sheetView zoomScalePageLayoutView="0" workbookViewId="0" topLeftCell="A21">
      <selection activeCell="A21" sqref="A21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8" t="s">
        <v>6</v>
      </c>
      <c r="B5" s="2"/>
      <c r="C5" s="2"/>
    </row>
    <row r="6" spans="1:3" ht="12.75">
      <c r="A6" s="8" t="s">
        <v>7</v>
      </c>
      <c r="B6" s="2"/>
      <c r="C6" s="2"/>
    </row>
    <row r="7" spans="1:3" ht="12.75">
      <c r="A7" s="8" t="s">
        <v>176</v>
      </c>
      <c r="B7" s="2"/>
      <c r="C7" s="2"/>
    </row>
    <row r="8" spans="1:3" ht="12.75">
      <c r="A8" s="6"/>
      <c r="B8" s="2"/>
      <c r="C8" s="2"/>
    </row>
    <row r="10" ht="12.75">
      <c r="A10" s="9" t="s">
        <v>104</v>
      </c>
    </row>
    <row r="12" ht="12.75">
      <c r="A12" t="s">
        <v>105</v>
      </c>
    </row>
    <row r="13" spans="1:3" ht="38.25">
      <c r="A13" s="7" t="s">
        <v>0</v>
      </c>
      <c r="B13" s="7" t="s">
        <v>59</v>
      </c>
      <c r="C13" s="7" t="s">
        <v>60</v>
      </c>
    </row>
    <row r="14" spans="1:3" ht="12.75">
      <c r="A14" s="30" t="s">
        <v>177</v>
      </c>
      <c r="B14" s="28">
        <v>138886.94</v>
      </c>
      <c r="C14" s="12">
        <v>3707.95</v>
      </c>
    </row>
    <row r="15" spans="1:3" ht="12.75">
      <c r="A15" s="30" t="s">
        <v>154</v>
      </c>
      <c r="B15" s="28"/>
      <c r="C15" s="11"/>
    </row>
    <row r="16" spans="1:3" ht="12.75">
      <c r="A16" s="21" t="s">
        <v>179</v>
      </c>
      <c r="B16" s="12">
        <f>B18+B19+B20+B21</f>
        <v>870232.67</v>
      </c>
      <c r="C16" s="12">
        <f>7213.5+8958.5</f>
        <v>16172</v>
      </c>
    </row>
    <row r="17" spans="1:3" ht="12.75">
      <c r="A17" s="21" t="s">
        <v>118</v>
      </c>
      <c r="B17" s="12"/>
      <c r="C17" s="11"/>
    </row>
    <row r="18" spans="1:3" ht="12.75">
      <c r="A18" s="31" t="s">
        <v>119</v>
      </c>
      <c r="B18" s="12">
        <f>231222.18+36911.01</f>
        <v>268133.19</v>
      </c>
      <c r="C18" s="11"/>
    </row>
    <row r="19" spans="1:3" ht="12.75">
      <c r="A19" s="31" t="s">
        <v>120</v>
      </c>
      <c r="B19" s="12">
        <f>C51</f>
        <v>67599.84</v>
      </c>
      <c r="C19" s="11"/>
    </row>
    <row r="20" spans="1:3" ht="12.75">
      <c r="A20" s="31" t="s">
        <v>121</v>
      </c>
      <c r="B20" s="12">
        <f>C58</f>
        <v>286377.5</v>
      </c>
      <c r="C20" s="11"/>
    </row>
    <row r="21" spans="1:3" ht="12.75">
      <c r="A21" s="31" t="s">
        <v>122</v>
      </c>
      <c r="B21" s="12">
        <f>C59</f>
        <v>248122.14</v>
      </c>
      <c r="C21" s="11"/>
    </row>
    <row r="22" spans="1:3" ht="12.75">
      <c r="A22" s="3" t="s">
        <v>1</v>
      </c>
      <c r="B22" s="12">
        <f>B14+B16-B24</f>
        <v>870232.6700000002</v>
      </c>
      <c r="C22" s="12">
        <f>C14+C16-C24</f>
        <v>16507.100000000002</v>
      </c>
    </row>
    <row r="23" spans="1:3" ht="12.75">
      <c r="A23" s="3" t="s">
        <v>2</v>
      </c>
      <c r="B23" s="12">
        <v>0</v>
      </c>
      <c r="C23" s="11">
        <v>0</v>
      </c>
    </row>
    <row r="24" spans="1:3" ht="12.75">
      <c r="A24" s="3" t="s">
        <v>3</v>
      </c>
      <c r="B24" s="12">
        <v>138886.94</v>
      </c>
      <c r="C24" s="12">
        <f>1603+1769.85</f>
        <v>3372.85</v>
      </c>
    </row>
    <row r="25" spans="1:3" ht="12.75">
      <c r="A25" s="3" t="s">
        <v>4</v>
      </c>
      <c r="B25" s="12">
        <f>C63</f>
        <v>870232.6699999999</v>
      </c>
      <c r="C25" s="12">
        <v>0</v>
      </c>
    </row>
    <row r="26" spans="1:3" ht="12.75">
      <c r="A26" s="21" t="s">
        <v>124</v>
      </c>
      <c r="B26" s="12">
        <v>0</v>
      </c>
      <c r="C26" s="12">
        <v>0</v>
      </c>
    </row>
    <row r="27" spans="1:3" ht="12.75">
      <c r="A27" s="21" t="s">
        <v>125</v>
      </c>
      <c r="B27" s="12">
        <v>0</v>
      </c>
      <c r="C27" s="12">
        <v>0</v>
      </c>
    </row>
    <row r="28" spans="1:3" ht="25.5">
      <c r="A28" s="21" t="s">
        <v>152</v>
      </c>
      <c r="B28" s="12">
        <v>0</v>
      </c>
      <c r="C28" s="12">
        <v>0</v>
      </c>
    </row>
    <row r="29" spans="1:3" ht="25.5">
      <c r="A29" s="21" t="s">
        <v>183</v>
      </c>
      <c r="B29" s="12">
        <v>0</v>
      </c>
      <c r="C29" s="12">
        <v>0</v>
      </c>
    </row>
    <row r="30" spans="1:3" ht="12.75">
      <c r="A30" s="1"/>
      <c r="B30" s="1"/>
      <c r="C30" s="1"/>
    </row>
    <row r="31" spans="1:3" ht="12.75">
      <c r="A31" s="72" t="s">
        <v>8</v>
      </c>
      <c r="B31" s="72"/>
      <c r="C31" s="72"/>
    </row>
    <row r="32" spans="1:3" ht="12.75">
      <c r="A32" s="73" t="s">
        <v>180</v>
      </c>
      <c r="B32" s="73"/>
      <c r="C32" s="73"/>
    </row>
    <row r="33" spans="1:3" ht="12.75">
      <c r="A33" s="1"/>
      <c r="B33" s="1"/>
      <c r="C33" s="1"/>
    </row>
    <row r="34" spans="1:3" ht="12.75">
      <c r="A34" s="3" t="s">
        <v>9</v>
      </c>
      <c r="B34" s="3" t="s">
        <v>10</v>
      </c>
      <c r="C34" s="3" t="s">
        <v>11</v>
      </c>
    </row>
    <row r="35" spans="1:3" ht="12.75">
      <c r="A35" s="74" t="s">
        <v>127</v>
      </c>
      <c r="B35" s="75"/>
      <c r="C35" s="76"/>
    </row>
    <row r="36" spans="1:3" ht="12.75">
      <c r="A36" s="36" t="s">
        <v>139</v>
      </c>
      <c r="B36" s="36"/>
      <c r="C36" s="37">
        <f>119836.08</f>
        <v>119836.08</v>
      </c>
    </row>
    <row r="37" spans="1:3" ht="25.5">
      <c r="A37" s="3" t="s">
        <v>12</v>
      </c>
      <c r="B37" s="3" t="s">
        <v>13</v>
      </c>
      <c r="C37" s="12"/>
    </row>
    <row r="38" spans="1:3" ht="12.75">
      <c r="A38" s="3" t="s">
        <v>14</v>
      </c>
      <c r="B38" s="3" t="s">
        <v>15</v>
      </c>
      <c r="C38" s="12"/>
    </row>
    <row r="39" spans="1:3" ht="12.75">
      <c r="A39" s="3" t="s">
        <v>16</v>
      </c>
      <c r="B39" s="3" t="s">
        <v>17</v>
      </c>
      <c r="C39" s="12"/>
    </row>
    <row r="40" spans="1:3" ht="12.75">
      <c r="A40" s="3" t="s">
        <v>18</v>
      </c>
      <c r="B40" s="3" t="s">
        <v>19</v>
      </c>
      <c r="C40" s="12"/>
    </row>
    <row r="41" spans="1:3" ht="12.75">
      <c r="A41" s="3" t="s">
        <v>20</v>
      </c>
      <c r="B41" s="3" t="s">
        <v>21</v>
      </c>
      <c r="C41" s="12"/>
    </row>
    <row r="42" spans="1:3" ht="12.75">
      <c r="A42" s="3" t="s">
        <v>22</v>
      </c>
      <c r="B42" s="3" t="s">
        <v>23</v>
      </c>
      <c r="C42" s="12"/>
    </row>
    <row r="43" spans="1:3" ht="25.5">
      <c r="A43" s="3" t="s">
        <v>24</v>
      </c>
      <c r="B43" s="3" t="s">
        <v>25</v>
      </c>
      <c r="C43" s="12">
        <f>33799.92+36911.01</f>
        <v>70710.93</v>
      </c>
    </row>
    <row r="44" spans="1:3" ht="25.5">
      <c r="A44" s="3" t="s">
        <v>26</v>
      </c>
      <c r="B44" s="3" t="s">
        <v>27</v>
      </c>
      <c r="C44" s="12"/>
    </row>
    <row r="45" spans="1:3" ht="38.25">
      <c r="A45" s="3" t="s">
        <v>28</v>
      </c>
      <c r="B45" s="3" t="s">
        <v>27</v>
      </c>
      <c r="C45" s="12"/>
    </row>
    <row r="46" spans="1:3" ht="25.5">
      <c r="A46" s="3" t="s">
        <v>29</v>
      </c>
      <c r="B46" s="3" t="s">
        <v>30</v>
      </c>
      <c r="C46" s="12"/>
    </row>
    <row r="47" spans="1:3" ht="38.25">
      <c r="A47" s="3" t="s">
        <v>47</v>
      </c>
      <c r="B47" s="3" t="s">
        <v>31</v>
      </c>
      <c r="C47" s="12"/>
    </row>
    <row r="48" spans="1:3" ht="25.5">
      <c r="A48" s="3" t="s">
        <v>32</v>
      </c>
      <c r="B48" s="3" t="s">
        <v>13</v>
      </c>
      <c r="C48" s="12"/>
    </row>
    <row r="49" spans="1:3" ht="25.5">
      <c r="A49" s="3" t="s">
        <v>34</v>
      </c>
      <c r="B49" s="3" t="s">
        <v>90</v>
      </c>
      <c r="C49" s="12">
        <v>921.82</v>
      </c>
    </row>
    <row r="50" spans="1:3" ht="12.75">
      <c r="A50" s="3" t="s">
        <v>35</v>
      </c>
      <c r="B50" s="3" t="s">
        <v>13</v>
      </c>
      <c r="C50" s="12">
        <v>76664.36</v>
      </c>
    </row>
    <row r="51" spans="1:3" ht="12.75">
      <c r="A51" s="10" t="s">
        <v>138</v>
      </c>
      <c r="B51" s="10"/>
      <c r="C51" s="12">
        <f>C52+C53</f>
        <v>67599.84</v>
      </c>
    </row>
    <row r="52" spans="1:3" ht="25.5">
      <c r="A52" s="22" t="s">
        <v>99</v>
      </c>
      <c r="B52" s="3" t="s">
        <v>23</v>
      </c>
      <c r="C52" s="12">
        <v>10600.88</v>
      </c>
    </row>
    <row r="53" spans="1:3" ht="25.5">
      <c r="A53" s="22" t="s">
        <v>84</v>
      </c>
      <c r="B53" s="3" t="s">
        <v>40</v>
      </c>
      <c r="C53" s="12">
        <v>56998.96</v>
      </c>
    </row>
    <row r="54" spans="1:3" ht="25.5">
      <c r="A54" s="3" t="s">
        <v>41</v>
      </c>
      <c r="B54" s="3" t="s">
        <v>91</v>
      </c>
      <c r="C54" s="11"/>
    </row>
    <row r="55" spans="1:3" ht="25.5">
      <c r="A55" s="3" t="s">
        <v>42</v>
      </c>
      <c r="B55" s="3" t="s">
        <v>43</v>
      </c>
      <c r="C55" s="12"/>
    </row>
    <row r="56" spans="1:3" ht="38.25">
      <c r="A56" s="3" t="s">
        <v>44</v>
      </c>
      <c r="B56" s="3" t="s">
        <v>17</v>
      </c>
      <c r="C56" s="12"/>
    </row>
    <row r="57" spans="1:3" ht="25.5">
      <c r="A57" s="3" t="s">
        <v>46</v>
      </c>
      <c r="B57" s="3" t="s">
        <v>95</v>
      </c>
      <c r="C57" s="12"/>
    </row>
    <row r="58" spans="1:3" ht="51">
      <c r="A58" s="33" t="s">
        <v>86</v>
      </c>
      <c r="B58" s="3" t="s">
        <v>50</v>
      </c>
      <c r="C58" s="12">
        <v>286377.5</v>
      </c>
    </row>
    <row r="59" spans="1:3" ht="25.5">
      <c r="A59" s="10" t="s">
        <v>48</v>
      </c>
      <c r="B59" s="3" t="s">
        <v>33</v>
      </c>
      <c r="C59" s="12">
        <v>248122.14</v>
      </c>
    </row>
    <row r="60" spans="1:3" ht="12.75">
      <c r="A60" s="3" t="s">
        <v>49</v>
      </c>
      <c r="B60" s="3" t="s">
        <v>51</v>
      </c>
      <c r="C60" s="11"/>
    </row>
    <row r="61" spans="1:3" ht="12.75">
      <c r="A61" s="3" t="s">
        <v>78</v>
      </c>
      <c r="B61" s="3" t="s">
        <v>51</v>
      </c>
      <c r="C61" s="11"/>
    </row>
    <row r="62" spans="1:3" ht="25.5">
      <c r="A62" s="3" t="s">
        <v>52</v>
      </c>
      <c r="B62" s="3" t="s">
        <v>33</v>
      </c>
      <c r="C62" s="11"/>
    </row>
    <row r="63" spans="1:3" ht="12.75">
      <c r="A63" s="10" t="s">
        <v>53</v>
      </c>
      <c r="B63" s="10"/>
      <c r="C63" s="13">
        <f>C36+C42+C43+C50+C51+C58+C59+C49</f>
        <v>870232.6699999999</v>
      </c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5" t="s">
        <v>54</v>
      </c>
      <c r="B66" s="5"/>
      <c r="C66" s="5"/>
    </row>
    <row r="67" spans="1:3" ht="12.75">
      <c r="A67" s="5" t="s">
        <v>80</v>
      </c>
      <c r="B67" s="5"/>
      <c r="C67" s="5"/>
    </row>
    <row r="68" spans="1:3" ht="12.75">
      <c r="A68" s="5" t="s">
        <v>186</v>
      </c>
      <c r="B68" s="5"/>
      <c r="C68" s="5"/>
    </row>
    <row r="69" spans="1:3" ht="12.75">
      <c r="A69" s="5" t="s">
        <v>181</v>
      </c>
      <c r="B69" s="5"/>
      <c r="C69" s="5"/>
    </row>
    <row r="70" spans="1:3" ht="12.75">
      <c r="A70" s="5" t="s">
        <v>56</v>
      </c>
      <c r="B70" s="4"/>
      <c r="C70" s="4"/>
    </row>
    <row r="71" spans="1:3" ht="12.75">
      <c r="A71" s="5" t="s">
        <v>57</v>
      </c>
      <c r="B71" s="4"/>
      <c r="C71" s="4"/>
    </row>
    <row r="72" spans="1:3" ht="12.75">
      <c r="A72" s="5" t="s">
        <v>58</v>
      </c>
      <c r="B72" s="4"/>
      <c r="C72" s="4"/>
    </row>
    <row r="73" spans="1:3" ht="12.75">
      <c r="A73" s="4"/>
      <c r="B73" s="4"/>
      <c r="C73" s="4"/>
    </row>
    <row r="74" spans="1:3" ht="12.75">
      <c r="A74" s="5"/>
      <c r="B74" s="4"/>
      <c r="C74" s="4"/>
    </row>
    <row r="75" spans="1:3" ht="12.75">
      <c r="A75" s="4"/>
      <c r="B75" s="4"/>
      <c r="C75" s="4"/>
    </row>
    <row r="76" spans="1:3" ht="12.75">
      <c r="A76" s="5" t="s">
        <v>65</v>
      </c>
      <c r="B76" s="5"/>
      <c r="C76" s="4"/>
    </row>
  </sheetData>
  <sheetProtection/>
  <mergeCells count="3">
    <mergeCell ref="A31:C31"/>
    <mergeCell ref="A32:C32"/>
    <mergeCell ref="A35:C35"/>
  </mergeCells>
  <printOptions/>
  <pageMargins left="0.75" right="0.75" top="0.38" bottom="0.41" header="0.28" footer="0.2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56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3.7109375" style="0" customWidth="1"/>
    <col min="2" max="2" width="4.28125" style="0" customWidth="1"/>
    <col min="3" max="3" width="18.57421875" style="0" customWidth="1"/>
    <col min="4" max="4" width="17.421875" style="0" customWidth="1"/>
  </cols>
  <sheetData>
    <row r="6" spans="1:3" ht="12.75">
      <c r="A6" s="8" t="s">
        <v>6</v>
      </c>
      <c r="B6" s="2"/>
      <c r="C6" s="2"/>
    </row>
    <row r="7" spans="1:3" ht="12.75">
      <c r="A7" s="8" t="s">
        <v>7</v>
      </c>
      <c r="B7" s="2"/>
      <c r="C7" s="2"/>
    </row>
    <row r="8" spans="1:3" ht="12.75">
      <c r="A8" s="8" t="s">
        <v>176</v>
      </c>
      <c r="B8" s="2"/>
      <c r="C8" s="2"/>
    </row>
    <row r="9" spans="1:3" ht="12.75">
      <c r="A9" s="6"/>
      <c r="B9" s="2"/>
      <c r="C9" s="2"/>
    </row>
    <row r="11" ht="12.75">
      <c r="A11" s="9" t="s">
        <v>166</v>
      </c>
    </row>
    <row r="13" ht="12.75">
      <c r="A13" t="s">
        <v>167</v>
      </c>
    </row>
    <row r="14" spans="1:4" ht="38.25">
      <c r="A14" s="70" t="s">
        <v>0</v>
      </c>
      <c r="B14" s="71"/>
      <c r="C14" s="7" t="s">
        <v>59</v>
      </c>
      <c r="D14" s="7" t="s">
        <v>175</v>
      </c>
    </row>
    <row r="15" spans="1:4" ht="12.75">
      <c r="A15" s="85" t="s">
        <v>177</v>
      </c>
      <c r="B15" s="86"/>
      <c r="C15" s="28">
        <v>12018</v>
      </c>
      <c r="D15" s="28">
        <v>5867</v>
      </c>
    </row>
    <row r="16" spans="1:4" ht="12.75">
      <c r="A16" s="94" t="s">
        <v>204</v>
      </c>
      <c r="B16" s="86"/>
      <c r="C16" s="7"/>
      <c r="D16" s="7"/>
    </row>
    <row r="17" spans="1:4" ht="12.75">
      <c r="A17" s="92" t="s">
        <v>193</v>
      </c>
      <c r="B17" s="83"/>
      <c r="C17" s="12">
        <f>C19+C20+C21</f>
        <v>144222.084</v>
      </c>
      <c r="D17" s="11">
        <f>68672.52</f>
        <v>68672.52</v>
      </c>
    </row>
    <row r="18" spans="1:4" ht="12.75">
      <c r="A18" s="82" t="s">
        <v>118</v>
      </c>
      <c r="B18" s="83"/>
      <c r="C18" s="11"/>
      <c r="D18" s="11"/>
    </row>
    <row r="19" spans="1:4" ht="12.75">
      <c r="A19" s="80" t="s">
        <v>119</v>
      </c>
      <c r="B19" s="81"/>
      <c r="C19" s="12">
        <v>0</v>
      </c>
      <c r="D19" s="11"/>
    </row>
    <row r="20" spans="1:4" ht="12.75">
      <c r="A20" s="80" t="s">
        <v>174</v>
      </c>
      <c r="B20" s="81"/>
      <c r="C20" s="12">
        <f>D35</f>
        <v>3274.3920000000003</v>
      </c>
      <c r="D20" s="11"/>
    </row>
    <row r="21" spans="1:4" ht="12.75">
      <c r="A21" s="80" t="s">
        <v>121</v>
      </c>
      <c r="B21" s="81"/>
      <c r="C21" s="12">
        <f>D38</f>
        <v>140947.692</v>
      </c>
      <c r="D21" s="11"/>
    </row>
    <row r="22" spans="1:4" ht="12.75">
      <c r="A22" s="82" t="s">
        <v>1</v>
      </c>
      <c r="B22" s="83"/>
      <c r="C22" s="12">
        <f>C15+C17-C24</f>
        <v>144222.084</v>
      </c>
      <c r="D22" s="11">
        <f>D15+D17-D24</f>
        <v>69506.1</v>
      </c>
    </row>
    <row r="23" spans="1:4" ht="12.75">
      <c r="A23" s="82" t="s">
        <v>2</v>
      </c>
      <c r="B23" s="83"/>
      <c r="C23" s="11"/>
      <c r="D23" s="11"/>
    </row>
    <row r="24" spans="1:4" ht="12.75">
      <c r="A24" s="82" t="s">
        <v>3</v>
      </c>
      <c r="B24" s="83"/>
      <c r="C24" s="12">
        <v>12018</v>
      </c>
      <c r="D24" s="12">
        <v>5033.42</v>
      </c>
    </row>
    <row r="25" spans="1:4" ht="12.75">
      <c r="A25" s="82" t="s">
        <v>4</v>
      </c>
      <c r="B25" s="83"/>
      <c r="C25" s="12">
        <f>D44</f>
        <v>144222.084</v>
      </c>
      <c r="D25" s="12">
        <v>0</v>
      </c>
    </row>
    <row r="26" spans="1:4" ht="12.75">
      <c r="A26" s="82" t="s">
        <v>124</v>
      </c>
      <c r="B26" s="83"/>
      <c r="C26" s="12">
        <v>0</v>
      </c>
      <c r="D26" s="12">
        <v>0</v>
      </c>
    </row>
    <row r="27" spans="1:4" ht="12.75">
      <c r="A27" s="82" t="s">
        <v>125</v>
      </c>
      <c r="B27" s="83"/>
      <c r="C27" s="12">
        <v>0</v>
      </c>
      <c r="D27" s="12">
        <v>0</v>
      </c>
    </row>
    <row r="28" spans="1:4" ht="28.5" customHeight="1">
      <c r="A28" s="92" t="s">
        <v>152</v>
      </c>
      <c r="B28" s="83"/>
      <c r="C28" s="12">
        <v>0</v>
      </c>
      <c r="D28" s="12">
        <v>0</v>
      </c>
    </row>
    <row r="29" spans="1:4" ht="27.75" customHeight="1">
      <c r="A29" s="92" t="s">
        <v>183</v>
      </c>
      <c r="B29" s="83"/>
      <c r="C29" s="12">
        <v>0</v>
      </c>
      <c r="D29" s="12">
        <v>0</v>
      </c>
    </row>
    <row r="30" spans="1:4" ht="12.75">
      <c r="A30" s="1"/>
      <c r="B30" s="1"/>
      <c r="C30" s="1"/>
      <c r="D30" s="1"/>
    </row>
    <row r="31" spans="1:4" ht="12.75">
      <c r="A31" s="72" t="s">
        <v>8</v>
      </c>
      <c r="B31" s="72"/>
      <c r="C31" s="72"/>
      <c r="D31" s="1"/>
    </row>
    <row r="32" spans="1:4" ht="12.75">
      <c r="A32" s="73" t="s">
        <v>180</v>
      </c>
      <c r="B32" s="73"/>
      <c r="C32" s="73"/>
      <c r="D32" s="73"/>
    </row>
    <row r="33" spans="1:4" ht="12.75">
      <c r="A33" s="1"/>
      <c r="B33" s="1"/>
      <c r="C33" s="1"/>
      <c r="D33" s="1"/>
    </row>
    <row r="34" spans="1:4" ht="12.75">
      <c r="A34" s="84" t="s">
        <v>9</v>
      </c>
      <c r="B34" s="69"/>
      <c r="C34" s="3" t="s">
        <v>10</v>
      </c>
      <c r="D34" s="3" t="s">
        <v>11</v>
      </c>
    </row>
    <row r="35" spans="1:4" ht="12.75">
      <c r="A35" s="78" t="s">
        <v>171</v>
      </c>
      <c r="B35" s="79"/>
      <c r="C35" s="3"/>
      <c r="D35" s="12">
        <f>14883.6*0.22</f>
        <v>3274.3920000000003</v>
      </c>
    </row>
    <row r="36" spans="1:4" ht="31.5" customHeight="1">
      <c r="A36" s="82" t="s">
        <v>172</v>
      </c>
      <c r="B36" s="83"/>
      <c r="C36" s="3" t="s">
        <v>81</v>
      </c>
      <c r="D36" s="12"/>
    </row>
    <row r="37" spans="1:4" ht="27.75" customHeight="1">
      <c r="A37" s="82" t="s">
        <v>173</v>
      </c>
      <c r="B37" s="83"/>
      <c r="C37" s="3" t="s">
        <v>17</v>
      </c>
      <c r="D37" s="12"/>
    </row>
    <row r="38" spans="1:4" ht="12.75">
      <c r="A38" s="78" t="s">
        <v>48</v>
      </c>
      <c r="B38" s="79"/>
      <c r="C38" s="3"/>
      <c r="D38" s="12">
        <f>14883.6*9.47</f>
        <v>140947.692</v>
      </c>
    </row>
    <row r="39" spans="1:4" ht="12.75">
      <c r="A39" s="82" t="s">
        <v>49</v>
      </c>
      <c r="B39" s="83"/>
      <c r="C39" s="3" t="s">
        <v>36</v>
      </c>
      <c r="D39" s="11"/>
    </row>
    <row r="40" spans="1:4" ht="12.75">
      <c r="A40" s="82" t="s">
        <v>168</v>
      </c>
      <c r="B40" s="83"/>
      <c r="C40" s="3" t="s">
        <v>36</v>
      </c>
      <c r="D40" s="11"/>
    </row>
    <row r="41" spans="1:4" ht="12.75">
      <c r="A41" s="82" t="s">
        <v>52</v>
      </c>
      <c r="B41" s="83"/>
      <c r="C41" s="3" t="s">
        <v>36</v>
      </c>
      <c r="D41" s="11"/>
    </row>
    <row r="42" spans="1:4" ht="12.75">
      <c r="A42" s="92" t="s">
        <v>169</v>
      </c>
      <c r="B42" s="93"/>
      <c r="C42" s="3" t="s">
        <v>36</v>
      </c>
      <c r="D42" s="12"/>
    </row>
    <row r="43" spans="1:4" ht="12.75">
      <c r="A43" s="52" t="s">
        <v>170</v>
      </c>
      <c r="B43" s="53"/>
      <c r="C43" s="3" t="s">
        <v>36</v>
      </c>
      <c r="D43" s="12"/>
    </row>
    <row r="44" spans="1:4" ht="12.75">
      <c r="A44" s="89" t="s">
        <v>53</v>
      </c>
      <c r="B44" s="90"/>
      <c r="C44" s="10"/>
      <c r="D44" s="13">
        <f>D35+D38</f>
        <v>144222.084</v>
      </c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5" t="s">
        <v>54</v>
      </c>
      <c r="B47" s="5"/>
      <c r="C47" s="5"/>
      <c r="D47" s="1"/>
    </row>
    <row r="48" spans="1:4" ht="12.75">
      <c r="A48" s="5" t="s">
        <v>80</v>
      </c>
      <c r="B48" s="5"/>
      <c r="C48" s="5"/>
      <c r="D48" s="1"/>
    </row>
    <row r="49" spans="1:4" ht="12.75">
      <c r="A49" s="5" t="s">
        <v>186</v>
      </c>
      <c r="B49" s="5"/>
      <c r="C49" s="5"/>
      <c r="D49" s="1"/>
    </row>
    <row r="50" spans="1:4" ht="12.75">
      <c r="A50" s="5" t="s">
        <v>181</v>
      </c>
      <c r="B50" s="5"/>
      <c r="C50" s="5"/>
      <c r="D50" s="1"/>
    </row>
    <row r="51" spans="1:4" ht="12.75">
      <c r="A51" s="5" t="s">
        <v>56</v>
      </c>
      <c r="B51" s="4"/>
      <c r="C51" s="4"/>
      <c r="D51" s="1"/>
    </row>
    <row r="52" spans="1:4" ht="12.75">
      <c r="A52" s="5" t="s">
        <v>57</v>
      </c>
      <c r="B52" s="4"/>
      <c r="C52" s="4"/>
      <c r="D52" s="1"/>
    </row>
    <row r="53" spans="1:4" ht="12.75">
      <c r="A53" s="5" t="s">
        <v>58</v>
      </c>
      <c r="B53" s="4"/>
      <c r="C53" s="4"/>
      <c r="D53" s="1"/>
    </row>
    <row r="54" spans="1:4" ht="12.75">
      <c r="A54" s="4"/>
      <c r="B54" s="4"/>
      <c r="C54" s="4"/>
      <c r="D54" s="1"/>
    </row>
    <row r="55" spans="1:4" ht="12.75">
      <c r="A55" s="5"/>
      <c r="B55" s="4"/>
      <c r="C55" s="4"/>
      <c r="D55" s="1"/>
    </row>
    <row r="56" spans="1:4" ht="12.75">
      <c r="A56" s="5" t="s">
        <v>65</v>
      </c>
      <c r="B56" s="5"/>
      <c r="C56" s="4"/>
      <c r="D56" s="1"/>
    </row>
  </sheetData>
  <sheetProtection/>
  <mergeCells count="28">
    <mergeCell ref="A21:B21"/>
    <mergeCell ref="A22:B22"/>
    <mergeCell ref="A14:B14"/>
    <mergeCell ref="A15:B15"/>
    <mergeCell ref="A16:B16"/>
    <mergeCell ref="A17:B17"/>
    <mergeCell ref="A18:B18"/>
    <mergeCell ref="A19:B19"/>
    <mergeCell ref="A20:B20"/>
    <mergeCell ref="A35:B35"/>
    <mergeCell ref="A36:B36"/>
    <mergeCell ref="A23:B23"/>
    <mergeCell ref="A24:B24"/>
    <mergeCell ref="A25:B25"/>
    <mergeCell ref="A26:B26"/>
    <mergeCell ref="A27:B27"/>
    <mergeCell ref="A28:B28"/>
    <mergeCell ref="A29:B29"/>
    <mergeCell ref="A31:C31"/>
    <mergeCell ref="A32:D32"/>
    <mergeCell ref="A34:B34"/>
    <mergeCell ref="A44:B44"/>
    <mergeCell ref="A37:B37"/>
    <mergeCell ref="A38:B38"/>
    <mergeCell ref="A39:B39"/>
    <mergeCell ref="A40:B40"/>
    <mergeCell ref="A41:B41"/>
    <mergeCell ref="A42:B4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7:D82"/>
  <sheetViews>
    <sheetView zoomScalePageLayoutView="0" workbookViewId="0" topLeftCell="A19">
      <selection activeCell="G56" sqref="G56"/>
    </sheetView>
  </sheetViews>
  <sheetFormatPr defaultColWidth="9.140625" defaultRowHeight="12.75"/>
  <cols>
    <col min="1" max="1" width="47.421875" style="0" customWidth="1"/>
    <col min="2" max="2" width="2.00390625" style="0" customWidth="1"/>
    <col min="3" max="3" width="18.57421875" style="0" customWidth="1"/>
    <col min="4" max="4" width="14.421875" style="0" customWidth="1"/>
  </cols>
  <sheetData>
    <row r="7" spans="1:3" ht="12.75">
      <c r="A7" s="8" t="s">
        <v>6</v>
      </c>
      <c r="B7" s="2"/>
      <c r="C7" s="2"/>
    </row>
    <row r="8" spans="1:3" ht="12.75">
      <c r="A8" s="8" t="s">
        <v>7</v>
      </c>
      <c r="B8" s="2"/>
      <c r="C8" s="2"/>
    </row>
    <row r="9" spans="1:3" ht="12.75">
      <c r="A9" s="8" t="s">
        <v>176</v>
      </c>
      <c r="B9" s="2"/>
      <c r="C9" s="2"/>
    </row>
    <row r="10" spans="1:3" ht="12.75">
      <c r="A10" s="6"/>
      <c r="B10" s="2"/>
      <c r="C10" s="2"/>
    </row>
    <row r="12" ht="12.75">
      <c r="A12" s="9" t="s">
        <v>102</v>
      </c>
    </row>
    <row r="14" ht="12.75">
      <c r="A14" t="s">
        <v>103</v>
      </c>
    </row>
    <row r="15" spans="1:4" ht="51">
      <c r="A15" s="70" t="s">
        <v>0</v>
      </c>
      <c r="B15" s="71"/>
      <c r="C15" s="7" t="s">
        <v>59</v>
      </c>
      <c r="D15" s="7" t="s">
        <v>60</v>
      </c>
    </row>
    <row r="16" spans="1:4" ht="12.75">
      <c r="A16" s="85" t="s">
        <v>177</v>
      </c>
      <c r="B16" s="86"/>
      <c r="C16" s="28">
        <v>42621.79</v>
      </c>
      <c r="D16" s="28">
        <v>3786.57</v>
      </c>
    </row>
    <row r="17" spans="1:4" ht="12.75">
      <c r="A17" s="85" t="s">
        <v>154</v>
      </c>
      <c r="B17" s="86"/>
      <c r="C17" s="7"/>
      <c r="D17" s="7"/>
    </row>
    <row r="18" spans="1:4" ht="12.75">
      <c r="A18" s="82" t="s">
        <v>179</v>
      </c>
      <c r="B18" s="83"/>
      <c r="C18" s="12">
        <f>C20+C21+C22+C23</f>
        <v>534116.09</v>
      </c>
      <c r="D18" s="11">
        <f>16448.06+26264.57</f>
        <v>42712.630000000005</v>
      </c>
    </row>
    <row r="19" spans="1:4" ht="12.75">
      <c r="A19" s="82" t="s">
        <v>118</v>
      </c>
      <c r="B19" s="83"/>
      <c r="C19" s="11"/>
      <c r="D19" s="11"/>
    </row>
    <row r="20" spans="1:4" ht="12.75">
      <c r="A20" s="80" t="s">
        <v>119</v>
      </c>
      <c r="B20" s="81"/>
      <c r="C20" s="12">
        <f>D38+D44+D45+D51+D52+D53</f>
        <v>167587.54</v>
      </c>
      <c r="D20" s="11"/>
    </row>
    <row r="21" spans="1:4" ht="12.75">
      <c r="A21" s="80" t="s">
        <v>120</v>
      </c>
      <c r="B21" s="81"/>
      <c r="C21" s="12">
        <f>D57+D55</f>
        <v>38472.77</v>
      </c>
      <c r="D21" s="11"/>
    </row>
    <row r="22" spans="1:4" ht="12.75">
      <c r="A22" s="80" t="s">
        <v>121</v>
      </c>
      <c r="B22" s="81"/>
      <c r="C22" s="12">
        <f>D65</f>
        <v>152288.04</v>
      </c>
      <c r="D22" s="11"/>
    </row>
    <row r="23" spans="1:4" ht="12.75">
      <c r="A23" s="80" t="s">
        <v>122</v>
      </c>
      <c r="B23" s="81"/>
      <c r="C23" s="12">
        <f>D69</f>
        <v>175767.74</v>
      </c>
      <c r="D23" s="11"/>
    </row>
    <row r="24" spans="1:4" ht="12.75">
      <c r="A24" s="82" t="s">
        <v>1</v>
      </c>
      <c r="B24" s="83"/>
      <c r="C24" s="12">
        <f>C16+C18-C26</f>
        <v>534116.09</v>
      </c>
      <c r="D24" s="11">
        <f>D16+D18-D26</f>
        <v>41182.36</v>
      </c>
    </row>
    <row r="25" spans="1:4" ht="12.75">
      <c r="A25" s="82" t="s">
        <v>2</v>
      </c>
      <c r="B25" s="83"/>
      <c r="C25" s="11"/>
      <c r="D25" s="11"/>
    </row>
    <row r="26" spans="1:4" ht="12.75">
      <c r="A26" s="82" t="s">
        <v>3</v>
      </c>
      <c r="B26" s="83"/>
      <c r="C26" s="12">
        <v>42621.79</v>
      </c>
      <c r="D26" s="12">
        <f>2122.37+3194.47</f>
        <v>5316.84</v>
      </c>
    </row>
    <row r="27" spans="1:4" ht="12.75">
      <c r="A27" s="82" t="s">
        <v>4</v>
      </c>
      <c r="B27" s="83"/>
      <c r="C27" s="12">
        <f>D70</f>
        <v>534116.0900000001</v>
      </c>
      <c r="D27" s="12">
        <v>0</v>
      </c>
    </row>
    <row r="28" spans="1:4" ht="12.75">
      <c r="A28" s="82" t="s">
        <v>124</v>
      </c>
      <c r="B28" s="83"/>
      <c r="C28" s="12">
        <v>0</v>
      </c>
      <c r="D28" s="12">
        <v>0</v>
      </c>
    </row>
    <row r="29" spans="1:4" ht="12.75">
      <c r="A29" s="82" t="s">
        <v>125</v>
      </c>
      <c r="B29" s="83"/>
      <c r="C29" s="12">
        <v>0</v>
      </c>
      <c r="D29" s="12">
        <v>0</v>
      </c>
    </row>
    <row r="30" spans="1:4" ht="35.25" customHeight="1">
      <c r="A30" s="82" t="s">
        <v>152</v>
      </c>
      <c r="B30" s="83"/>
      <c r="C30" s="12">
        <v>0</v>
      </c>
      <c r="D30" s="12">
        <v>0</v>
      </c>
    </row>
    <row r="31" spans="1:4" ht="24.75" customHeight="1">
      <c r="A31" s="82" t="s">
        <v>183</v>
      </c>
      <c r="B31" s="83"/>
      <c r="C31" s="12">
        <v>0</v>
      </c>
      <c r="D31" s="12">
        <v>0</v>
      </c>
    </row>
    <row r="32" spans="1:4" ht="12.75">
      <c r="A32" s="1"/>
      <c r="B32" s="1"/>
      <c r="C32" s="1"/>
      <c r="D32" s="1"/>
    </row>
    <row r="33" spans="1:4" ht="12.75">
      <c r="A33" s="72" t="s">
        <v>8</v>
      </c>
      <c r="B33" s="72"/>
      <c r="C33" s="72"/>
      <c r="D33" s="1"/>
    </row>
    <row r="34" spans="1:4" ht="12.75">
      <c r="A34" s="73" t="s">
        <v>180</v>
      </c>
      <c r="B34" s="73"/>
      <c r="C34" s="73"/>
      <c r="D34" s="73"/>
    </row>
    <row r="35" spans="1:4" ht="12.75">
      <c r="A35" s="1"/>
      <c r="B35" s="1"/>
      <c r="C35" s="1"/>
      <c r="D35" s="1"/>
    </row>
    <row r="36" spans="1:4" ht="12.75">
      <c r="A36" s="84" t="s">
        <v>9</v>
      </c>
      <c r="B36" s="69"/>
      <c r="C36" s="3" t="s">
        <v>10</v>
      </c>
      <c r="D36" s="3" t="s">
        <v>11</v>
      </c>
    </row>
    <row r="37" spans="1:4" ht="12.75">
      <c r="A37" s="87" t="s">
        <v>127</v>
      </c>
      <c r="B37" s="87"/>
      <c r="C37" s="3"/>
      <c r="D37" s="3"/>
    </row>
    <row r="38" spans="1:4" ht="12.75">
      <c r="A38" s="87" t="s">
        <v>139</v>
      </c>
      <c r="B38" s="87"/>
      <c r="C38" s="3"/>
      <c r="D38" s="12">
        <v>62518.25</v>
      </c>
    </row>
    <row r="39" spans="1:4" ht="21.75" customHeight="1">
      <c r="A39" s="82" t="s">
        <v>12</v>
      </c>
      <c r="B39" s="88"/>
      <c r="C39" s="3" t="s">
        <v>13</v>
      </c>
      <c r="D39" s="12"/>
    </row>
    <row r="40" spans="1:4" ht="12.75">
      <c r="A40" s="82" t="s">
        <v>14</v>
      </c>
      <c r="B40" s="83"/>
      <c r="C40" s="3" t="s">
        <v>15</v>
      </c>
      <c r="D40" s="12"/>
    </row>
    <row r="41" spans="1:4" ht="12.75">
      <c r="A41" s="82" t="s">
        <v>16</v>
      </c>
      <c r="B41" s="83"/>
      <c r="C41" s="3" t="s">
        <v>17</v>
      </c>
      <c r="D41" s="12"/>
    </row>
    <row r="42" spans="1:4" ht="12.75">
      <c r="A42" s="82" t="s">
        <v>18</v>
      </c>
      <c r="B42" s="83"/>
      <c r="C42" s="3" t="s">
        <v>19</v>
      </c>
      <c r="D42" s="12"/>
    </row>
    <row r="43" spans="1:4" ht="12.75">
      <c r="A43" s="82" t="s">
        <v>20</v>
      </c>
      <c r="B43" s="83"/>
      <c r="C43" s="3" t="s">
        <v>21</v>
      </c>
      <c r="D43" s="12"/>
    </row>
    <row r="44" spans="1:4" ht="12.75">
      <c r="A44" s="82" t="s">
        <v>22</v>
      </c>
      <c r="B44" s="83"/>
      <c r="C44" s="3" t="s">
        <v>23</v>
      </c>
      <c r="D44" s="12"/>
    </row>
    <row r="45" spans="1:4" ht="26.25" customHeight="1">
      <c r="A45" s="85" t="s">
        <v>24</v>
      </c>
      <c r="B45" s="86"/>
      <c r="C45" s="3" t="s">
        <v>25</v>
      </c>
      <c r="D45" s="12">
        <f>20745.12+22654.59</f>
        <v>43399.71</v>
      </c>
    </row>
    <row r="46" spans="1:4" ht="25.5">
      <c r="A46" s="82" t="s">
        <v>26</v>
      </c>
      <c r="B46" s="83"/>
      <c r="C46" s="3" t="s">
        <v>27</v>
      </c>
      <c r="D46" s="12"/>
    </row>
    <row r="47" spans="1:4" ht="25.5">
      <c r="A47" s="82" t="s">
        <v>28</v>
      </c>
      <c r="B47" s="83"/>
      <c r="C47" s="3" t="s">
        <v>27</v>
      </c>
      <c r="D47" s="12"/>
    </row>
    <row r="48" spans="1:4" ht="25.5">
      <c r="A48" s="82" t="s">
        <v>29</v>
      </c>
      <c r="B48" s="83"/>
      <c r="C48" s="3" t="s">
        <v>30</v>
      </c>
      <c r="D48" s="12"/>
    </row>
    <row r="49" spans="1:4" ht="21" customHeight="1">
      <c r="A49" s="82" t="s">
        <v>47</v>
      </c>
      <c r="B49" s="83"/>
      <c r="C49" s="3" t="s">
        <v>31</v>
      </c>
      <c r="D49" s="12"/>
    </row>
    <row r="50" spans="1:4" ht="19.5" customHeight="1">
      <c r="A50" s="82" t="s">
        <v>32</v>
      </c>
      <c r="B50" s="83"/>
      <c r="C50" s="3" t="s">
        <v>13</v>
      </c>
      <c r="D50" s="12"/>
    </row>
    <row r="51" spans="1:4" ht="21.75" customHeight="1">
      <c r="A51" s="82" t="s">
        <v>34</v>
      </c>
      <c r="B51" s="83"/>
      <c r="C51" s="3" t="s">
        <v>90</v>
      </c>
      <c r="D51" s="12">
        <v>565.78</v>
      </c>
    </row>
    <row r="52" spans="1:4" ht="12.75">
      <c r="A52" s="82" t="s">
        <v>35</v>
      </c>
      <c r="B52" s="83"/>
      <c r="C52" s="3" t="s">
        <v>13</v>
      </c>
      <c r="D52" s="12">
        <v>47053.7</v>
      </c>
    </row>
    <row r="53" spans="1:4" ht="27" customHeight="1">
      <c r="A53" s="82" t="s">
        <v>37</v>
      </c>
      <c r="B53" s="83"/>
      <c r="C53" s="3" t="s">
        <v>36</v>
      </c>
      <c r="D53" s="12">
        <v>14050.1</v>
      </c>
    </row>
    <row r="54" spans="1:4" ht="38.25">
      <c r="A54" s="82" t="s">
        <v>38</v>
      </c>
      <c r="B54" s="83"/>
      <c r="C54" s="3" t="s">
        <v>156</v>
      </c>
      <c r="D54" s="12"/>
    </row>
    <row r="55" spans="1:4" ht="25.5">
      <c r="A55" s="82" t="s">
        <v>155</v>
      </c>
      <c r="B55" s="83"/>
      <c r="C55" s="3" t="s">
        <v>43</v>
      </c>
      <c r="D55" s="12">
        <v>3488.95</v>
      </c>
    </row>
    <row r="56" spans="1:4" ht="25.5">
      <c r="A56" s="82" t="s">
        <v>42</v>
      </c>
      <c r="B56" s="83"/>
      <c r="C56" s="3" t="s">
        <v>43</v>
      </c>
      <c r="D56" s="12"/>
    </row>
    <row r="57" spans="1:4" ht="12.75">
      <c r="A57" s="78" t="s">
        <v>132</v>
      </c>
      <c r="B57" s="79"/>
      <c r="C57" s="3"/>
      <c r="D57" s="12">
        <v>34983.82</v>
      </c>
    </row>
    <row r="58" spans="1:4" ht="12.75">
      <c r="A58" s="82" t="s">
        <v>133</v>
      </c>
      <c r="B58" s="83"/>
      <c r="C58" s="3"/>
      <c r="D58" s="12"/>
    </row>
    <row r="59" spans="1:4" ht="12.75">
      <c r="A59" s="82" t="s">
        <v>134</v>
      </c>
      <c r="B59" s="83"/>
      <c r="C59" s="3"/>
      <c r="D59" s="12"/>
    </row>
    <row r="60" spans="1:4" ht="12.75">
      <c r="A60" s="82" t="s">
        <v>135</v>
      </c>
      <c r="B60" s="83"/>
      <c r="C60" s="3"/>
      <c r="D60" s="12"/>
    </row>
    <row r="61" spans="1:4" ht="27" customHeight="1">
      <c r="A61" s="82" t="s">
        <v>41</v>
      </c>
      <c r="B61" s="83"/>
      <c r="C61" s="3" t="s">
        <v>91</v>
      </c>
      <c r="D61" s="11"/>
    </row>
    <row r="62" spans="1:4" ht="38.25" customHeight="1">
      <c r="A62" s="82" t="s">
        <v>44</v>
      </c>
      <c r="B62" s="83"/>
      <c r="C62" s="3" t="s">
        <v>17</v>
      </c>
      <c r="D62" s="12"/>
    </row>
    <row r="63" spans="1:4" ht="25.5">
      <c r="A63" s="82" t="s">
        <v>45</v>
      </c>
      <c r="B63" s="83"/>
      <c r="C63" s="3" t="s">
        <v>39</v>
      </c>
      <c r="D63" s="12"/>
    </row>
    <row r="64" spans="1:4" ht="25.5" customHeight="1">
      <c r="A64" s="82" t="s">
        <v>46</v>
      </c>
      <c r="B64" s="83"/>
      <c r="C64" s="3" t="s">
        <v>92</v>
      </c>
      <c r="D64" s="12"/>
    </row>
    <row r="65" spans="1:4" ht="12.75">
      <c r="A65" s="78" t="s">
        <v>48</v>
      </c>
      <c r="B65" s="79"/>
      <c r="C65" s="3" t="s">
        <v>51</v>
      </c>
      <c r="D65" s="12">
        <v>152288.04</v>
      </c>
    </row>
    <row r="66" spans="1:4" ht="12.75">
      <c r="A66" s="82" t="s">
        <v>49</v>
      </c>
      <c r="B66" s="83"/>
      <c r="C66" s="3" t="s">
        <v>51</v>
      </c>
      <c r="D66" s="11"/>
    </row>
    <row r="67" spans="1:4" ht="12.75">
      <c r="A67" s="82" t="s">
        <v>78</v>
      </c>
      <c r="B67" s="83"/>
      <c r="C67" s="3" t="s">
        <v>51</v>
      </c>
      <c r="D67" s="11"/>
    </row>
    <row r="68" spans="1:4" ht="12.75">
      <c r="A68" s="82" t="s">
        <v>52</v>
      </c>
      <c r="B68" s="83"/>
      <c r="C68" s="3" t="s">
        <v>33</v>
      </c>
      <c r="D68" s="11"/>
    </row>
    <row r="69" spans="1:4" ht="39.75" customHeight="1">
      <c r="A69" s="78" t="s">
        <v>86</v>
      </c>
      <c r="B69" s="79"/>
      <c r="C69" s="3" t="s">
        <v>50</v>
      </c>
      <c r="D69" s="12">
        <v>175767.74</v>
      </c>
    </row>
    <row r="70" spans="1:4" ht="12.75">
      <c r="A70" s="89" t="s">
        <v>53</v>
      </c>
      <c r="B70" s="90"/>
      <c r="C70" s="10"/>
      <c r="D70" s="13">
        <f>D38+D45+D51+D52+D53+D55+D57+D65+D69</f>
        <v>534116.0900000001</v>
      </c>
    </row>
    <row r="71" spans="1:4" ht="12.75">
      <c r="A71" s="91" t="s">
        <v>198</v>
      </c>
      <c r="B71" s="91"/>
      <c r="C71" s="3" t="s">
        <v>197</v>
      </c>
      <c r="D71" s="11">
        <v>4683.64</v>
      </c>
    </row>
    <row r="72" spans="1:4" ht="12.75">
      <c r="A72" s="1"/>
      <c r="B72" s="1"/>
      <c r="C72" s="1"/>
      <c r="D72" s="1"/>
    </row>
    <row r="73" spans="1:4" ht="12.75">
      <c r="A73" s="5" t="s">
        <v>54</v>
      </c>
      <c r="B73" s="5"/>
      <c r="C73" s="5"/>
      <c r="D73" s="1"/>
    </row>
    <row r="74" spans="1:4" ht="12.75">
      <c r="A74" s="5" t="s">
        <v>80</v>
      </c>
      <c r="B74" s="5"/>
      <c r="C74" s="5"/>
      <c r="D74" s="1"/>
    </row>
    <row r="75" spans="1:4" ht="12.75">
      <c r="A75" s="5" t="s">
        <v>186</v>
      </c>
      <c r="B75" s="5"/>
      <c r="C75" s="5"/>
      <c r="D75" s="1"/>
    </row>
    <row r="76" spans="1:4" ht="12.75">
      <c r="A76" s="5" t="s">
        <v>181</v>
      </c>
      <c r="B76" s="5"/>
      <c r="C76" s="5"/>
      <c r="D76" s="1"/>
    </row>
    <row r="77" spans="1:4" ht="12.75">
      <c r="A77" s="5" t="s">
        <v>56</v>
      </c>
      <c r="B77" s="4"/>
      <c r="C77" s="4"/>
      <c r="D77" s="1"/>
    </row>
    <row r="78" spans="1:4" ht="12.75">
      <c r="A78" s="5" t="s">
        <v>57</v>
      </c>
      <c r="B78" s="4"/>
      <c r="C78" s="4"/>
      <c r="D78" s="1"/>
    </row>
    <row r="79" spans="1:4" ht="12.75">
      <c r="A79" s="5" t="s">
        <v>58</v>
      </c>
      <c r="B79" s="4"/>
      <c r="C79" s="4"/>
      <c r="D79" s="1"/>
    </row>
    <row r="80" spans="1:4" ht="12.75">
      <c r="A80" s="4"/>
      <c r="B80" s="4"/>
      <c r="C80" s="4"/>
      <c r="D80" s="1"/>
    </row>
    <row r="81" spans="1:4" ht="12.75">
      <c r="A81" s="5"/>
      <c r="B81" s="4"/>
      <c r="C81" s="4"/>
      <c r="D81" s="1"/>
    </row>
    <row r="82" spans="1:4" ht="12.75">
      <c r="A82" s="5" t="s">
        <v>65</v>
      </c>
      <c r="B82" s="5"/>
      <c r="C82" s="4"/>
      <c r="D82" s="1"/>
    </row>
  </sheetData>
  <sheetProtection/>
  <mergeCells count="55">
    <mergeCell ref="A71:B71"/>
    <mergeCell ref="A69:B69"/>
    <mergeCell ref="A70:B70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43:B43"/>
    <mergeCell ref="A44:B44"/>
    <mergeCell ref="A45:B45"/>
    <mergeCell ref="A46:B46"/>
    <mergeCell ref="A47:B47"/>
    <mergeCell ref="A48:B48"/>
    <mergeCell ref="A31:B31"/>
    <mergeCell ref="A33:C33"/>
    <mergeCell ref="A34:D34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5" right="0.75" top="0.48" bottom="0.43" header="0.35" footer="0.3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76"/>
  <sheetViews>
    <sheetView zoomScalePageLayoutView="0" workbookViewId="0" topLeftCell="A52">
      <selection activeCell="D22" sqref="D22"/>
    </sheetView>
  </sheetViews>
  <sheetFormatPr defaultColWidth="9.140625" defaultRowHeight="12.75"/>
  <cols>
    <col min="1" max="1" width="43.00390625" style="0" customWidth="1"/>
    <col min="2" max="2" width="19.28125" style="0" customWidth="1"/>
    <col min="3" max="3" width="18.57421875" style="0" customWidth="1"/>
  </cols>
  <sheetData>
    <row r="5" spans="1:3" ht="12.75">
      <c r="A5" s="8" t="s">
        <v>6</v>
      </c>
      <c r="B5" s="2"/>
      <c r="C5" s="2"/>
    </row>
    <row r="6" spans="1:3" ht="12.75">
      <c r="A6" s="8" t="s">
        <v>7</v>
      </c>
      <c r="B6" s="2"/>
      <c r="C6" s="2"/>
    </row>
    <row r="7" spans="1:3" ht="12.75">
      <c r="A7" s="8" t="s">
        <v>176</v>
      </c>
      <c r="B7" s="2"/>
      <c r="C7" s="2"/>
    </row>
    <row r="8" spans="1:3" ht="12.75">
      <c r="A8" s="6"/>
      <c r="B8" s="2"/>
      <c r="C8" s="2"/>
    </row>
    <row r="10" ht="12.75">
      <c r="A10" s="9" t="s">
        <v>100</v>
      </c>
    </row>
    <row r="12" ht="12.75">
      <c r="A12" t="s">
        <v>157</v>
      </c>
    </row>
    <row r="13" spans="1:3" ht="38.25">
      <c r="A13" s="7" t="s">
        <v>0</v>
      </c>
      <c r="B13" s="7" t="s">
        <v>59</v>
      </c>
      <c r="C13" s="7" t="s">
        <v>60</v>
      </c>
    </row>
    <row r="14" spans="1:3" ht="12.75">
      <c r="A14" s="30" t="s">
        <v>177</v>
      </c>
      <c r="B14" s="34">
        <v>31404.96</v>
      </c>
      <c r="C14" s="28">
        <v>929.54</v>
      </c>
    </row>
    <row r="15" spans="1:3" ht="12.75">
      <c r="A15" s="30" t="s">
        <v>154</v>
      </c>
      <c r="B15" s="34"/>
      <c r="C15" s="7"/>
    </row>
    <row r="16" spans="1:3" ht="12.75">
      <c r="A16" s="21" t="s">
        <v>179</v>
      </c>
      <c r="B16" s="35">
        <f>B18+B19+B20+B21</f>
        <v>393552.07000000007</v>
      </c>
      <c r="C16" s="12">
        <f>4199.86+4938.1</f>
        <v>9137.96</v>
      </c>
    </row>
    <row r="17" spans="1:3" ht="12.75">
      <c r="A17" s="21" t="s">
        <v>118</v>
      </c>
      <c r="B17" s="11"/>
      <c r="C17" s="11"/>
    </row>
    <row r="18" spans="1:3" ht="12.75">
      <c r="A18" s="31" t="s">
        <v>119</v>
      </c>
      <c r="B18" s="12">
        <f>C37+C43+C49+C50</f>
        <v>121259.95000000001</v>
      </c>
      <c r="C18" s="12"/>
    </row>
    <row r="19" spans="1:3" ht="12.75">
      <c r="A19" s="31" t="s">
        <v>120</v>
      </c>
      <c r="B19" s="12">
        <f>C51</f>
        <v>30571.2</v>
      </c>
      <c r="C19" s="12"/>
    </row>
    <row r="20" spans="1:3" ht="12.75">
      <c r="A20" s="31" t="s">
        <v>121</v>
      </c>
      <c r="B20" s="12">
        <f>C58</f>
        <v>112210.2</v>
      </c>
      <c r="C20" s="12"/>
    </row>
    <row r="21" spans="1:3" ht="12.75">
      <c r="A21" s="31" t="s">
        <v>122</v>
      </c>
      <c r="B21" s="12">
        <f>C62</f>
        <v>129510.72</v>
      </c>
      <c r="C21" s="12"/>
    </row>
    <row r="22" spans="1:3" ht="12.75">
      <c r="A22" s="21" t="s">
        <v>1</v>
      </c>
      <c r="B22" s="12">
        <f>B14+B16-B24</f>
        <v>393552.07000000007</v>
      </c>
      <c r="C22" s="12">
        <f>C14+C16-C24</f>
        <v>7959.29</v>
      </c>
    </row>
    <row r="23" spans="1:3" ht="12.75">
      <c r="A23" s="21" t="s">
        <v>2</v>
      </c>
      <c r="B23" s="11">
        <v>0</v>
      </c>
      <c r="C23" s="11"/>
    </row>
    <row r="24" spans="1:3" ht="12.75">
      <c r="A24" s="21" t="s">
        <v>3</v>
      </c>
      <c r="B24" s="11">
        <v>31404.96</v>
      </c>
      <c r="C24" s="12">
        <f>993.86+1114.35</f>
        <v>2108.21</v>
      </c>
    </row>
    <row r="25" spans="1:3" ht="12.75">
      <c r="A25" s="21" t="s">
        <v>4</v>
      </c>
      <c r="B25" s="12">
        <f>C63</f>
        <v>393552.07000000007</v>
      </c>
      <c r="C25" s="12">
        <f>D60</f>
        <v>0</v>
      </c>
    </row>
    <row r="26" spans="1:3" ht="12.75">
      <c r="A26" s="21" t="s">
        <v>124</v>
      </c>
      <c r="B26" s="12">
        <v>0</v>
      </c>
      <c r="C26" s="12">
        <v>0</v>
      </c>
    </row>
    <row r="27" spans="1:3" ht="12.75">
      <c r="A27" s="21" t="s">
        <v>125</v>
      </c>
      <c r="B27" s="12">
        <v>0</v>
      </c>
      <c r="C27" s="12">
        <v>0</v>
      </c>
    </row>
    <row r="28" spans="1:3" ht="25.5">
      <c r="A28" s="21" t="s">
        <v>137</v>
      </c>
      <c r="B28" s="12">
        <v>0</v>
      </c>
      <c r="C28" s="12">
        <v>0</v>
      </c>
    </row>
    <row r="29" spans="1:3" ht="25.5">
      <c r="A29" s="21" t="s">
        <v>152</v>
      </c>
      <c r="B29" s="12">
        <v>0</v>
      </c>
      <c r="C29" s="12">
        <v>0</v>
      </c>
    </row>
    <row r="30" spans="1:3" ht="12.75">
      <c r="A30" s="1"/>
      <c r="B30" s="1"/>
      <c r="C30" s="1"/>
    </row>
    <row r="31" spans="1:3" ht="12.75">
      <c r="A31" s="72" t="s">
        <v>8</v>
      </c>
      <c r="B31" s="72"/>
      <c r="C31" s="72"/>
    </row>
    <row r="32" spans="1:3" ht="12.75">
      <c r="A32" s="73" t="s">
        <v>185</v>
      </c>
      <c r="B32" s="73"/>
      <c r="C32" s="73"/>
    </row>
    <row r="33" spans="1:3" ht="12.75">
      <c r="A33" s="1"/>
      <c r="B33" s="1"/>
      <c r="C33" s="1"/>
    </row>
    <row r="34" spans="1:3" ht="12.75">
      <c r="A34" s="3" t="s">
        <v>9</v>
      </c>
      <c r="B34" s="3" t="s">
        <v>10</v>
      </c>
      <c r="C34" s="3" t="s">
        <v>11</v>
      </c>
    </row>
    <row r="35" spans="1:3" ht="12.75">
      <c r="A35" s="95" t="s">
        <v>127</v>
      </c>
      <c r="B35" s="96"/>
      <c r="C35" s="96"/>
    </row>
    <row r="36" spans="1:3" ht="12.75">
      <c r="A36" s="87" t="s">
        <v>139</v>
      </c>
      <c r="B36" s="87"/>
      <c r="C36" s="32"/>
    </row>
    <row r="37" spans="1:3" ht="25.5">
      <c r="A37" s="3" t="s">
        <v>12</v>
      </c>
      <c r="B37" s="3" t="s">
        <v>13</v>
      </c>
      <c r="C37" s="12">
        <v>54194.4</v>
      </c>
    </row>
    <row r="38" spans="1:3" ht="12.75">
      <c r="A38" s="3" t="s">
        <v>14</v>
      </c>
      <c r="B38" s="3" t="s">
        <v>15</v>
      </c>
      <c r="C38" s="12"/>
    </row>
    <row r="39" spans="1:3" ht="12.75">
      <c r="A39" s="3" t="s">
        <v>16</v>
      </c>
      <c r="B39" s="3" t="s">
        <v>17</v>
      </c>
      <c r="C39" s="12"/>
    </row>
    <row r="40" spans="1:3" ht="12.75">
      <c r="A40" s="3" t="s">
        <v>18</v>
      </c>
      <c r="B40" s="3" t="s">
        <v>19</v>
      </c>
      <c r="C40" s="12"/>
    </row>
    <row r="41" spans="1:3" ht="12.75">
      <c r="A41" s="3" t="s">
        <v>20</v>
      </c>
      <c r="B41" s="3" t="s">
        <v>21</v>
      </c>
      <c r="C41" s="12"/>
    </row>
    <row r="42" spans="1:3" ht="12.75">
      <c r="A42" s="3" t="s">
        <v>22</v>
      </c>
      <c r="B42" s="3" t="s">
        <v>23</v>
      </c>
      <c r="C42" s="12"/>
    </row>
    <row r="43" spans="1:3" ht="25.5">
      <c r="A43" s="3" t="s">
        <v>24</v>
      </c>
      <c r="B43" s="3" t="s">
        <v>25</v>
      </c>
      <c r="C43" s="12">
        <f>15285.6+16692.55</f>
        <v>31978.15</v>
      </c>
    </row>
    <row r="44" spans="1:3" ht="25.5">
      <c r="A44" s="3" t="s">
        <v>26</v>
      </c>
      <c r="B44" s="3" t="s">
        <v>27</v>
      </c>
      <c r="C44" s="12"/>
    </row>
    <row r="45" spans="1:3" ht="38.25">
      <c r="A45" s="3" t="s">
        <v>28</v>
      </c>
      <c r="B45" s="3" t="s">
        <v>27</v>
      </c>
      <c r="C45" s="12"/>
    </row>
    <row r="46" spans="1:3" ht="25.5">
      <c r="A46" s="3" t="s">
        <v>29</v>
      </c>
      <c r="B46" s="3" t="s">
        <v>30</v>
      </c>
      <c r="C46" s="12"/>
    </row>
    <row r="47" spans="1:3" ht="38.25">
      <c r="A47" s="3" t="s">
        <v>47</v>
      </c>
      <c r="B47" s="3" t="s">
        <v>31</v>
      </c>
      <c r="C47" s="12"/>
    </row>
    <row r="48" spans="1:3" ht="25.5">
      <c r="A48" s="3" t="s">
        <v>32</v>
      </c>
      <c r="B48" s="3" t="s">
        <v>13</v>
      </c>
      <c r="C48" s="12"/>
    </row>
    <row r="49" spans="1:3" ht="25.5">
      <c r="A49" s="3" t="s">
        <v>34</v>
      </c>
      <c r="B49" s="3" t="s">
        <v>90</v>
      </c>
      <c r="C49" s="12">
        <v>416.88</v>
      </c>
    </row>
    <row r="50" spans="1:3" ht="12.75">
      <c r="A50" s="3" t="s">
        <v>35</v>
      </c>
      <c r="B50" s="3" t="s">
        <v>13</v>
      </c>
      <c r="C50" s="12">
        <v>34670.52</v>
      </c>
    </row>
    <row r="51" spans="1:3" ht="12.75">
      <c r="A51" s="78" t="s">
        <v>138</v>
      </c>
      <c r="B51" s="79"/>
      <c r="C51" s="12">
        <f>C52+C53+C54+C55+C56+C57</f>
        <v>30571.2</v>
      </c>
    </row>
    <row r="52" spans="1:3" ht="38.25">
      <c r="A52" s="22" t="s">
        <v>99</v>
      </c>
      <c r="B52" s="3" t="s">
        <v>23</v>
      </c>
      <c r="C52" s="12">
        <v>4794.12</v>
      </c>
    </row>
    <row r="53" spans="1:3" ht="38.25">
      <c r="A53" s="22" t="s">
        <v>158</v>
      </c>
      <c r="B53" s="3" t="s">
        <v>40</v>
      </c>
      <c r="C53" s="12">
        <v>25777.08</v>
      </c>
    </row>
    <row r="54" spans="1:3" ht="25.5">
      <c r="A54" s="3" t="s">
        <v>41</v>
      </c>
      <c r="B54" s="3" t="s">
        <v>91</v>
      </c>
      <c r="C54" s="11"/>
    </row>
    <row r="55" spans="1:3" ht="38.25">
      <c r="A55" s="3" t="s">
        <v>42</v>
      </c>
      <c r="B55" s="3" t="s">
        <v>43</v>
      </c>
      <c r="C55" s="12"/>
    </row>
    <row r="56" spans="1:3" ht="38.25">
      <c r="A56" s="3" t="s">
        <v>44</v>
      </c>
      <c r="B56" s="3" t="s">
        <v>17</v>
      </c>
      <c r="C56" s="12"/>
    </row>
    <row r="57" spans="1:3" ht="38.25">
      <c r="A57" s="3" t="s">
        <v>46</v>
      </c>
      <c r="B57" s="3" t="s">
        <v>95</v>
      </c>
      <c r="C57" s="12"/>
    </row>
    <row r="58" spans="1:3" ht="25.5">
      <c r="A58" s="10" t="s">
        <v>48</v>
      </c>
      <c r="B58" s="3" t="s">
        <v>140</v>
      </c>
      <c r="C58" s="12">
        <v>112210.2</v>
      </c>
    </row>
    <row r="59" spans="1:3" ht="12.75">
      <c r="A59" s="3" t="s">
        <v>49</v>
      </c>
      <c r="B59" s="3" t="s">
        <v>51</v>
      </c>
      <c r="C59" s="11"/>
    </row>
    <row r="60" spans="1:3" ht="25.5">
      <c r="A60" s="3" t="s">
        <v>78</v>
      </c>
      <c r="B60" s="3" t="s">
        <v>51</v>
      </c>
      <c r="C60" s="11"/>
    </row>
    <row r="61" spans="1:3" ht="25.5">
      <c r="A61" s="3" t="s">
        <v>52</v>
      </c>
      <c r="B61" s="3" t="s">
        <v>33</v>
      </c>
      <c r="C61" s="11"/>
    </row>
    <row r="62" spans="1:3" ht="51">
      <c r="A62" s="33" t="s">
        <v>86</v>
      </c>
      <c r="B62" s="3" t="s">
        <v>50</v>
      </c>
      <c r="C62" s="12">
        <v>129510.72</v>
      </c>
    </row>
    <row r="63" spans="1:3" ht="12.75">
      <c r="A63" s="10" t="s">
        <v>53</v>
      </c>
      <c r="B63" s="10"/>
      <c r="C63" s="13">
        <f>C37+C42+C43+C50+C51+C58+C49+C62</f>
        <v>393552.07000000007</v>
      </c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5" t="s">
        <v>54</v>
      </c>
      <c r="B66" s="5"/>
      <c r="C66" s="5"/>
    </row>
    <row r="67" spans="1:3" ht="12.75">
      <c r="A67" s="5" t="s">
        <v>101</v>
      </c>
      <c r="B67" s="5"/>
      <c r="C67" s="5"/>
    </row>
    <row r="68" spans="1:3" ht="12.75">
      <c r="A68" s="5" t="s">
        <v>55</v>
      </c>
      <c r="B68" s="5"/>
      <c r="C68" s="5"/>
    </row>
    <row r="69" spans="1:3" ht="12.75">
      <c r="A69" s="5" t="s">
        <v>181</v>
      </c>
      <c r="B69" s="5"/>
      <c r="C69" s="5"/>
    </row>
    <row r="70" spans="1:3" ht="12.75">
      <c r="A70" s="5" t="s">
        <v>56</v>
      </c>
      <c r="B70" s="4"/>
      <c r="C70" s="4"/>
    </row>
    <row r="71" spans="1:3" ht="12.75">
      <c r="A71" s="5" t="s">
        <v>57</v>
      </c>
      <c r="B71" s="4"/>
      <c r="C71" s="4"/>
    </row>
    <row r="72" spans="1:3" ht="12.75">
      <c r="A72" s="5" t="s">
        <v>58</v>
      </c>
      <c r="B72" s="4"/>
      <c r="C72" s="4"/>
    </row>
    <row r="73" spans="1:3" ht="12.75">
      <c r="A73" s="4"/>
      <c r="B73" s="4"/>
      <c r="C73" s="4"/>
    </row>
    <row r="74" spans="1:3" ht="12.75">
      <c r="A74" s="5"/>
      <c r="B74" s="4"/>
      <c r="C74" s="4"/>
    </row>
    <row r="75" spans="1:3" ht="12.75">
      <c r="A75" s="4"/>
      <c r="B75" s="4"/>
      <c r="C75" s="4"/>
    </row>
    <row r="76" spans="1:3" ht="12.75">
      <c r="A76" s="5" t="s">
        <v>65</v>
      </c>
      <c r="B76" s="5"/>
      <c r="C76" s="4"/>
    </row>
  </sheetData>
  <sheetProtection/>
  <mergeCells count="5">
    <mergeCell ref="A51:B51"/>
    <mergeCell ref="A31:C31"/>
    <mergeCell ref="A32:C32"/>
    <mergeCell ref="A35:C35"/>
    <mergeCell ref="A36:B36"/>
  </mergeCells>
  <printOptions/>
  <pageMargins left="0.75" right="0.75" top="0.45" bottom="0.42" header="0.28" footer="0.29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8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7.421875" style="0" customWidth="1"/>
    <col min="2" max="2" width="19.28125" style="0" hidden="1" customWidth="1"/>
    <col min="3" max="3" width="18.57421875" style="0" customWidth="1"/>
    <col min="4" max="4" width="17.7109375" style="0" customWidth="1"/>
  </cols>
  <sheetData>
    <row r="6" spans="1:3" ht="12.75">
      <c r="A6" s="8" t="s">
        <v>6</v>
      </c>
      <c r="B6" s="2"/>
      <c r="C6" s="2"/>
    </row>
    <row r="7" spans="1:3" ht="12.75">
      <c r="A7" s="8" t="s">
        <v>7</v>
      </c>
      <c r="B7" s="2"/>
      <c r="C7" s="2"/>
    </row>
    <row r="8" spans="1:3" ht="12.75">
      <c r="A8" s="8" t="s">
        <v>176</v>
      </c>
      <c r="B8" s="2"/>
      <c r="C8" s="2"/>
    </row>
    <row r="9" spans="1:3" ht="12.75">
      <c r="A9" s="6"/>
      <c r="B9" s="2"/>
      <c r="C9" s="2"/>
    </row>
    <row r="11" ht="12.75">
      <c r="A11" s="9" t="s">
        <v>98</v>
      </c>
    </row>
    <row r="13" ht="12.75">
      <c r="A13" t="s">
        <v>74</v>
      </c>
    </row>
    <row r="14" spans="1:4" ht="38.25">
      <c r="A14" s="70" t="s">
        <v>0</v>
      </c>
      <c r="B14" s="71"/>
      <c r="C14" s="7" t="s">
        <v>59</v>
      </c>
      <c r="D14" s="7" t="s">
        <v>60</v>
      </c>
    </row>
    <row r="15" spans="1:4" ht="12.75">
      <c r="A15" s="85" t="s">
        <v>177</v>
      </c>
      <c r="B15" s="86"/>
      <c r="C15" s="28">
        <v>42459.07</v>
      </c>
      <c r="D15" s="28">
        <v>3266.46</v>
      </c>
    </row>
    <row r="16" spans="1:4" ht="12.75">
      <c r="A16" s="85" t="s">
        <v>159</v>
      </c>
      <c r="B16" s="86"/>
      <c r="C16" s="7"/>
      <c r="D16" s="7"/>
    </row>
    <row r="17" spans="1:4" ht="12.75">
      <c r="A17" s="82" t="s">
        <v>153</v>
      </c>
      <c r="B17" s="83"/>
      <c r="C17" s="12">
        <f>C19+C20+C21+C22</f>
        <v>532076.95</v>
      </c>
      <c r="D17" s="11">
        <f>14274.72+16261.86</f>
        <v>30536.58</v>
      </c>
    </row>
    <row r="18" spans="1:4" ht="12.75">
      <c r="A18" s="82" t="s">
        <v>118</v>
      </c>
      <c r="B18" s="83"/>
      <c r="C18" s="11"/>
      <c r="D18" s="11"/>
    </row>
    <row r="19" spans="1:4" ht="12.75">
      <c r="A19" s="80" t="s">
        <v>119</v>
      </c>
      <c r="B19" s="81"/>
      <c r="C19" s="12">
        <f>D37+D43+D44+D50+D51+D52</f>
        <v>166947.72</v>
      </c>
      <c r="D19" s="11"/>
    </row>
    <row r="20" spans="1:4" ht="12.75">
      <c r="A20" s="80" t="s">
        <v>120</v>
      </c>
      <c r="B20" s="81"/>
      <c r="C20" s="12">
        <f>D56+D54</f>
        <v>38325.89</v>
      </c>
      <c r="D20" s="11"/>
    </row>
    <row r="21" spans="1:4" ht="12.75">
      <c r="A21" s="80" t="s">
        <v>121</v>
      </c>
      <c r="B21" s="81"/>
      <c r="C21" s="12">
        <f>D64</f>
        <v>151706.64</v>
      </c>
      <c r="D21" s="11"/>
    </row>
    <row r="22" spans="1:4" ht="12.75">
      <c r="A22" s="80" t="s">
        <v>122</v>
      </c>
      <c r="B22" s="81"/>
      <c r="C22" s="12">
        <f>D68</f>
        <v>175096.7</v>
      </c>
      <c r="D22" s="11"/>
    </row>
    <row r="23" spans="1:4" ht="12.75">
      <c r="A23" s="82" t="s">
        <v>1</v>
      </c>
      <c r="B23" s="83"/>
      <c r="C23" s="12">
        <f>C15+C17-C25</f>
        <v>532076.95</v>
      </c>
      <c r="D23" s="11">
        <f>D15+D17-D25</f>
        <v>28802.88</v>
      </c>
    </row>
    <row r="24" spans="1:4" ht="12.75">
      <c r="A24" s="82" t="s">
        <v>2</v>
      </c>
      <c r="B24" s="83"/>
      <c r="C24" s="11"/>
      <c r="D24" s="11"/>
    </row>
    <row r="25" spans="1:4" ht="12.75">
      <c r="A25" s="82" t="s">
        <v>3</v>
      </c>
      <c r="B25" s="83"/>
      <c r="C25" s="12">
        <v>42459.07</v>
      </c>
      <c r="D25" s="12">
        <f>2115.96+2884.2</f>
        <v>5000.16</v>
      </c>
    </row>
    <row r="26" spans="1:4" ht="12.75">
      <c r="A26" s="82" t="s">
        <v>4</v>
      </c>
      <c r="B26" s="83"/>
      <c r="C26" s="12">
        <f>D69</f>
        <v>532076.95</v>
      </c>
      <c r="D26" s="12">
        <v>0</v>
      </c>
    </row>
    <row r="27" spans="1:4" ht="12.75">
      <c r="A27" s="82" t="s">
        <v>124</v>
      </c>
      <c r="B27" s="83"/>
      <c r="C27" s="12">
        <v>0</v>
      </c>
      <c r="D27" s="12">
        <v>0</v>
      </c>
    </row>
    <row r="28" spans="1:4" ht="12.75">
      <c r="A28" s="82" t="s">
        <v>125</v>
      </c>
      <c r="B28" s="83"/>
      <c r="C28" s="12">
        <v>0</v>
      </c>
      <c r="D28" s="12">
        <v>0</v>
      </c>
    </row>
    <row r="29" spans="1:4" ht="30" customHeight="1">
      <c r="A29" s="82" t="s">
        <v>152</v>
      </c>
      <c r="B29" s="83"/>
      <c r="C29" s="12">
        <v>0</v>
      </c>
      <c r="D29" s="12">
        <v>0</v>
      </c>
    </row>
    <row r="30" spans="1:4" ht="31.5" customHeight="1">
      <c r="A30" s="82" t="s">
        <v>183</v>
      </c>
      <c r="B30" s="83"/>
      <c r="C30" s="12">
        <v>0</v>
      </c>
      <c r="D30" s="12">
        <v>0</v>
      </c>
    </row>
    <row r="31" spans="1:4" ht="12.75">
      <c r="A31" s="1"/>
      <c r="B31" s="1"/>
      <c r="C31" s="1"/>
      <c r="D31" s="1"/>
    </row>
    <row r="32" spans="1:4" ht="12.75">
      <c r="A32" s="72" t="s">
        <v>8</v>
      </c>
      <c r="B32" s="72"/>
      <c r="C32" s="72"/>
      <c r="D32" s="1"/>
    </row>
    <row r="33" spans="1:4" ht="12.75">
      <c r="A33" s="73" t="s">
        <v>180</v>
      </c>
      <c r="B33" s="73"/>
      <c r="C33" s="73"/>
      <c r="D33" s="73"/>
    </row>
    <row r="34" spans="1:4" ht="12.75">
      <c r="A34" s="1"/>
      <c r="B34" s="1"/>
      <c r="C34" s="1"/>
      <c r="D34" s="1"/>
    </row>
    <row r="35" spans="1:4" ht="12.75">
      <c r="A35" s="84" t="s">
        <v>9</v>
      </c>
      <c r="B35" s="69"/>
      <c r="C35" s="3" t="s">
        <v>10</v>
      </c>
      <c r="D35" s="3" t="s">
        <v>11</v>
      </c>
    </row>
    <row r="36" spans="1:4" ht="12.75">
      <c r="A36" s="87" t="s">
        <v>127</v>
      </c>
      <c r="B36" s="87"/>
      <c r="C36" s="3"/>
      <c r="D36" s="3"/>
    </row>
    <row r="37" spans="1:4" ht="12.75">
      <c r="A37" s="87" t="s">
        <v>139</v>
      </c>
      <c r="B37" s="87"/>
      <c r="C37" s="3"/>
      <c r="D37" s="12">
        <v>62279.57</v>
      </c>
    </row>
    <row r="38" spans="1:4" ht="27" customHeight="1">
      <c r="A38" s="82" t="s">
        <v>12</v>
      </c>
      <c r="B38" s="88"/>
      <c r="C38" s="3" t="s">
        <v>13</v>
      </c>
      <c r="D38" s="12"/>
    </row>
    <row r="39" spans="1:4" ht="12.75">
      <c r="A39" s="82" t="s">
        <v>14</v>
      </c>
      <c r="B39" s="83"/>
      <c r="C39" s="3" t="s">
        <v>15</v>
      </c>
      <c r="D39" s="12"/>
    </row>
    <row r="40" spans="1:4" ht="12.75">
      <c r="A40" s="82" t="s">
        <v>16</v>
      </c>
      <c r="B40" s="83"/>
      <c r="C40" s="3" t="s">
        <v>17</v>
      </c>
      <c r="D40" s="12"/>
    </row>
    <row r="41" spans="1:4" ht="12.75">
      <c r="A41" s="82" t="s">
        <v>18</v>
      </c>
      <c r="B41" s="83"/>
      <c r="C41" s="3" t="s">
        <v>19</v>
      </c>
      <c r="D41" s="12"/>
    </row>
    <row r="42" spans="1:4" ht="12.75">
      <c r="A42" s="82" t="s">
        <v>20</v>
      </c>
      <c r="B42" s="83"/>
      <c r="C42" s="3" t="s">
        <v>21</v>
      </c>
      <c r="D42" s="12"/>
    </row>
    <row r="43" spans="1:4" ht="12.75">
      <c r="A43" s="82" t="s">
        <v>22</v>
      </c>
      <c r="B43" s="83"/>
      <c r="C43" s="3" t="s">
        <v>23</v>
      </c>
      <c r="D43" s="12"/>
    </row>
    <row r="44" spans="1:4" ht="12.75">
      <c r="A44" s="85" t="s">
        <v>24</v>
      </c>
      <c r="B44" s="86"/>
      <c r="C44" s="3" t="s">
        <v>25</v>
      </c>
      <c r="D44" s="12">
        <f>20665.92+22568.1</f>
        <v>43234.02</v>
      </c>
    </row>
    <row r="45" spans="1:4" ht="25.5">
      <c r="A45" s="82" t="s">
        <v>26</v>
      </c>
      <c r="B45" s="83"/>
      <c r="C45" s="3" t="s">
        <v>27</v>
      </c>
      <c r="D45" s="12"/>
    </row>
    <row r="46" spans="1:4" ht="25.5">
      <c r="A46" s="82" t="s">
        <v>28</v>
      </c>
      <c r="B46" s="83"/>
      <c r="C46" s="3" t="s">
        <v>27</v>
      </c>
      <c r="D46" s="12"/>
    </row>
    <row r="47" spans="1:4" ht="25.5">
      <c r="A47" s="82" t="s">
        <v>29</v>
      </c>
      <c r="B47" s="83"/>
      <c r="C47" s="3" t="s">
        <v>30</v>
      </c>
      <c r="D47" s="12"/>
    </row>
    <row r="48" spans="1:4" ht="24.75" customHeight="1">
      <c r="A48" s="82" t="s">
        <v>47</v>
      </c>
      <c r="B48" s="83"/>
      <c r="C48" s="3" t="s">
        <v>31</v>
      </c>
      <c r="D48" s="12"/>
    </row>
    <row r="49" spans="1:4" ht="21" customHeight="1">
      <c r="A49" s="82" t="s">
        <v>32</v>
      </c>
      <c r="B49" s="83"/>
      <c r="C49" s="3" t="s">
        <v>13</v>
      </c>
      <c r="D49" s="12"/>
    </row>
    <row r="50" spans="1:4" ht="24.75" customHeight="1">
      <c r="A50" s="82" t="s">
        <v>34</v>
      </c>
      <c r="B50" s="83"/>
      <c r="C50" s="3" t="s">
        <v>90</v>
      </c>
      <c r="D50" s="12">
        <v>563.61</v>
      </c>
    </row>
    <row r="51" spans="1:4" ht="12.75">
      <c r="A51" s="82" t="s">
        <v>35</v>
      </c>
      <c r="B51" s="83"/>
      <c r="C51" s="3" t="s">
        <v>13</v>
      </c>
      <c r="D51" s="12">
        <v>46874.06</v>
      </c>
    </row>
    <row r="52" spans="1:4" ht="27" customHeight="1">
      <c r="A52" s="82" t="s">
        <v>37</v>
      </c>
      <c r="B52" s="83"/>
      <c r="C52" s="3" t="s">
        <v>36</v>
      </c>
      <c r="D52" s="12">
        <v>13996.46</v>
      </c>
    </row>
    <row r="53" spans="1:4" ht="38.25">
      <c r="A53" s="82" t="s">
        <v>38</v>
      </c>
      <c r="B53" s="83"/>
      <c r="C53" s="3" t="s">
        <v>156</v>
      </c>
      <c r="D53" s="12"/>
    </row>
    <row r="54" spans="1:4" ht="25.5">
      <c r="A54" s="82" t="s">
        <v>155</v>
      </c>
      <c r="B54" s="83"/>
      <c r="C54" s="3" t="s">
        <v>43</v>
      </c>
      <c r="D54" s="12">
        <v>3475.63</v>
      </c>
    </row>
    <row r="55" spans="1:4" ht="25.5">
      <c r="A55" s="82" t="s">
        <v>42</v>
      </c>
      <c r="B55" s="83"/>
      <c r="C55" s="3" t="s">
        <v>43</v>
      </c>
      <c r="D55" s="12"/>
    </row>
    <row r="56" spans="1:4" ht="12.75">
      <c r="A56" s="78" t="s">
        <v>132</v>
      </c>
      <c r="B56" s="79"/>
      <c r="C56" s="3"/>
      <c r="D56" s="12">
        <v>34850.26</v>
      </c>
    </row>
    <row r="57" spans="1:4" ht="12.75">
      <c r="A57" s="82" t="s">
        <v>133</v>
      </c>
      <c r="B57" s="83"/>
      <c r="C57" s="3"/>
      <c r="D57" s="12"/>
    </row>
    <row r="58" spans="1:4" ht="12.75">
      <c r="A58" s="82" t="s">
        <v>134</v>
      </c>
      <c r="B58" s="83"/>
      <c r="C58" s="3"/>
      <c r="D58" s="12"/>
    </row>
    <row r="59" spans="1:4" ht="12.75">
      <c r="A59" s="82" t="s">
        <v>135</v>
      </c>
      <c r="B59" s="83"/>
      <c r="C59" s="3"/>
      <c r="D59" s="12"/>
    </row>
    <row r="60" spans="1:4" ht="30.75" customHeight="1">
      <c r="A60" s="82" t="s">
        <v>41</v>
      </c>
      <c r="B60" s="83"/>
      <c r="C60" s="3" t="s">
        <v>91</v>
      </c>
      <c r="D60" s="11"/>
    </row>
    <row r="61" spans="1:4" ht="42" customHeight="1">
      <c r="A61" s="82" t="s">
        <v>44</v>
      </c>
      <c r="B61" s="83"/>
      <c r="C61" s="3" t="s">
        <v>17</v>
      </c>
      <c r="D61" s="12"/>
    </row>
    <row r="62" spans="1:4" ht="25.5">
      <c r="A62" s="82" t="s">
        <v>45</v>
      </c>
      <c r="B62" s="83"/>
      <c r="C62" s="3" t="s">
        <v>39</v>
      </c>
      <c r="D62" s="12"/>
    </row>
    <row r="63" spans="1:4" ht="28.5" customHeight="1">
      <c r="A63" s="82" t="s">
        <v>46</v>
      </c>
      <c r="B63" s="83"/>
      <c r="C63" s="3" t="s">
        <v>92</v>
      </c>
      <c r="D63" s="12"/>
    </row>
    <row r="64" spans="1:4" ht="12.75">
      <c r="A64" s="78" t="s">
        <v>48</v>
      </c>
      <c r="B64" s="79"/>
      <c r="C64" s="3" t="s">
        <v>51</v>
      </c>
      <c r="D64" s="12">
        <v>151706.64</v>
      </c>
    </row>
    <row r="65" spans="1:4" ht="12.75">
      <c r="A65" s="82" t="s">
        <v>49</v>
      </c>
      <c r="B65" s="83"/>
      <c r="C65" s="3" t="s">
        <v>51</v>
      </c>
      <c r="D65" s="11"/>
    </row>
    <row r="66" spans="1:4" ht="12.75">
      <c r="A66" s="82" t="s">
        <v>78</v>
      </c>
      <c r="B66" s="83"/>
      <c r="C66" s="3" t="s">
        <v>51</v>
      </c>
      <c r="D66" s="11"/>
    </row>
    <row r="67" spans="1:4" ht="12.75">
      <c r="A67" s="82" t="s">
        <v>52</v>
      </c>
      <c r="B67" s="83"/>
      <c r="C67" s="3" t="s">
        <v>33</v>
      </c>
      <c r="D67" s="11"/>
    </row>
    <row r="68" spans="1:4" ht="41.25" customHeight="1">
      <c r="A68" s="78" t="s">
        <v>86</v>
      </c>
      <c r="B68" s="79"/>
      <c r="C68" s="3" t="s">
        <v>50</v>
      </c>
      <c r="D68" s="12">
        <v>175096.7</v>
      </c>
    </row>
    <row r="69" spans="1:4" ht="12.75">
      <c r="A69" s="89" t="s">
        <v>53</v>
      </c>
      <c r="B69" s="90"/>
      <c r="C69" s="10"/>
      <c r="D69" s="13">
        <f>D37+D44+D50+D51+D52+D54+D56+D64+D68</f>
        <v>532076.95</v>
      </c>
    </row>
    <row r="70" spans="1:4" ht="12.75">
      <c r="A70" s="91" t="s">
        <v>198</v>
      </c>
      <c r="B70" s="91"/>
      <c r="C70" s="3" t="s">
        <v>197</v>
      </c>
      <c r="D70" s="11">
        <v>4683.64</v>
      </c>
    </row>
    <row r="71" spans="1:4" ht="12.75">
      <c r="A71" s="1"/>
      <c r="B71" s="1"/>
      <c r="C71" s="1"/>
      <c r="D71" s="1"/>
    </row>
    <row r="72" spans="1:4" ht="12.75">
      <c r="A72" s="5" t="s">
        <v>54</v>
      </c>
      <c r="B72" s="5"/>
      <c r="C72" s="5"/>
      <c r="D72" s="1"/>
    </row>
    <row r="73" spans="1:4" ht="12.75">
      <c r="A73" s="5" t="s">
        <v>80</v>
      </c>
      <c r="B73" s="5"/>
      <c r="C73" s="5"/>
      <c r="D73" s="1"/>
    </row>
    <row r="74" spans="1:4" ht="12.75">
      <c r="A74" s="5" t="s">
        <v>186</v>
      </c>
      <c r="B74" s="5"/>
      <c r="C74" s="5"/>
      <c r="D74" s="1"/>
    </row>
    <row r="75" spans="1:4" ht="12.75">
      <c r="A75" s="5" t="s">
        <v>181</v>
      </c>
      <c r="B75" s="5"/>
      <c r="C75" s="5"/>
      <c r="D75" s="1"/>
    </row>
    <row r="76" spans="1:4" ht="12.75">
      <c r="A76" s="5" t="s">
        <v>56</v>
      </c>
      <c r="B76" s="4"/>
      <c r="C76" s="4"/>
      <c r="D76" s="1"/>
    </row>
    <row r="77" spans="1:4" ht="12.75">
      <c r="A77" s="5" t="s">
        <v>57</v>
      </c>
      <c r="B77" s="4"/>
      <c r="C77" s="4"/>
      <c r="D77" s="1"/>
    </row>
    <row r="78" spans="1:4" ht="12.75">
      <c r="A78" s="5" t="s">
        <v>58</v>
      </c>
      <c r="B78" s="4"/>
      <c r="C78" s="4"/>
      <c r="D78" s="1"/>
    </row>
    <row r="79" spans="1:4" ht="12.75">
      <c r="A79" s="4"/>
      <c r="B79" s="4"/>
      <c r="C79" s="4"/>
      <c r="D79" s="1"/>
    </row>
    <row r="80" spans="1:4" ht="12.75">
      <c r="A80" s="5"/>
      <c r="B80" s="4"/>
      <c r="C80" s="4"/>
      <c r="D80" s="1"/>
    </row>
    <row r="81" spans="1:4" ht="12.75">
      <c r="A81" s="5" t="s">
        <v>65</v>
      </c>
      <c r="B81" s="5"/>
      <c r="C81" s="4"/>
      <c r="D81" s="1"/>
    </row>
  </sheetData>
  <sheetProtection/>
  <mergeCells count="55">
    <mergeCell ref="A70:B70"/>
    <mergeCell ref="A68:B68"/>
    <mergeCell ref="A69:B69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48:B48"/>
    <mergeCell ref="A49:B49"/>
    <mergeCell ref="A50:B50"/>
    <mergeCell ref="A51:B51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0:B30"/>
    <mergeCell ref="A32:C32"/>
    <mergeCell ref="A33:D33"/>
    <mergeCell ref="A35:B35"/>
    <mergeCell ref="A36:B36"/>
    <mergeCell ref="A37:B37"/>
    <mergeCell ref="A38:B38"/>
    <mergeCell ref="A39:B39"/>
    <mergeCell ref="A22:B22"/>
    <mergeCell ref="A23:B23"/>
    <mergeCell ref="A24:B24"/>
    <mergeCell ref="A25:B25"/>
    <mergeCell ref="A26:B26"/>
    <mergeCell ref="A27:B27"/>
    <mergeCell ref="A28:B28"/>
    <mergeCell ref="A29:B29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5" right="0.75" top="0.43" bottom="0.38" header="0.25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78"/>
  <sheetViews>
    <sheetView zoomScalePageLayoutView="0" workbookViewId="0" topLeftCell="A28">
      <selection activeCell="I47" sqref="I47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</cols>
  <sheetData>
    <row r="5" spans="1:3" ht="12.75">
      <c r="A5" s="77" t="s">
        <v>143</v>
      </c>
      <c r="B5" s="77"/>
      <c r="C5" s="77"/>
    </row>
    <row r="6" spans="1:3" ht="12.75">
      <c r="A6" s="77" t="s">
        <v>144</v>
      </c>
      <c r="B6" s="77"/>
      <c r="C6" s="77"/>
    </row>
    <row r="7" spans="1:3" ht="12.75">
      <c r="A7" s="77" t="s">
        <v>190</v>
      </c>
      <c r="B7" s="77"/>
      <c r="C7" s="77"/>
    </row>
    <row r="8" spans="1:3" ht="12.75">
      <c r="A8" s="6"/>
      <c r="B8" s="2"/>
      <c r="C8" s="2"/>
    </row>
    <row r="10" ht="12.75">
      <c r="A10" s="9" t="s">
        <v>69</v>
      </c>
    </row>
    <row r="12" ht="12.75">
      <c r="A12" t="s">
        <v>70</v>
      </c>
    </row>
    <row r="13" spans="1:3" ht="38.25">
      <c r="A13" s="7" t="s">
        <v>0</v>
      </c>
      <c r="B13" s="7" t="s">
        <v>59</v>
      </c>
      <c r="C13" s="7" t="s">
        <v>60</v>
      </c>
    </row>
    <row r="14" spans="1:3" ht="12.75">
      <c r="A14" s="30" t="s">
        <v>177</v>
      </c>
      <c r="B14" s="28">
        <v>13462.51</v>
      </c>
      <c r="C14" s="11">
        <v>2182.54</v>
      </c>
    </row>
    <row r="15" spans="1:3" ht="12.75">
      <c r="A15" s="30" t="s">
        <v>154</v>
      </c>
      <c r="B15" s="28"/>
      <c r="C15" s="11"/>
    </row>
    <row r="16" spans="1:3" ht="12.75">
      <c r="A16" s="21" t="s">
        <v>179</v>
      </c>
      <c r="B16" s="12">
        <f>B18+B19+B20+B21</f>
        <v>174517.89</v>
      </c>
      <c r="C16" s="11">
        <f>6091.4+8565.2</f>
        <v>14656.6</v>
      </c>
    </row>
    <row r="17" spans="1:3" ht="12.75">
      <c r="A17" s="21" t="s">
        <v>118</v>
      </c>
      <c r="B17" s="12"/>
      <c r="C17" s="11"/>
    </row>
    <row r="18" spans="1:3" ht="12.75">
      <c r="A18" s="31" t="s">
        <v>119</v>
      </c>
      <c r="B18" s="12">
        <v>81193.39</v>
      </c>
      <c r="C18" s="11"/>
    </row>
    <row r="19" spans="1:3" ht="12.75">
      <c r="A19" s="31" t="s">
        <v>120</v>
      </c>
      <c r="B19" s="12">
        <f>C52+C54+C53</f>
        <v>11820.74</v>
      </c>
      <c r="C19" s="11"/>
    </row>
    <row r="20" spans="1:3" ht="12.75">
      <c r="A20" s="31" t="s">
        <v>121</v>
      </c>
      <c r="B20" s="12">
        <f>C59</f>
        <v>25638.6</v>
      </c>
      <c r="C20" s="11"/>
    </row>
    <row r="21" spans="1:3" ht="12.75">
      <c r="A21" s="31" t="s">
        <v>122</v>
      </c>
      <c r="B21" s="12">
        <f>C63</f>
        <v>55865.16</v>
      </c>
      <c r="C21" s="11"/>
    </row>
    <row r="22" spans="1:3" ht="12.75">
      <c r="A22" s="3" t="s">
        <v>1</v>
      </c>
      <c r="B22" s="12">
        <f>B14+B16-B24</f>
        <v>174517.89</v>
      </c>
      <c r="C22" s="12">
        <f>C14+C16-C24</f>
        <v>15508.689999999999</v>
      </c>
    </row>
    <row r="23" spans="1:3" ht="12.75">
      <c r="A23" s="3" t="s">
        <v>2</v>
      </c>
      <c r="B23" s="12">
        <v>0</v>
      </c>
      <c r="C23" s="11">
        <v>0</v>
      </c>
    </row>
    <row r="24" spans="1:3" ht="12.75">
      <c r="A24" s="3" t="s">
        <v>3</v>
      </c>
      <c r="B24" s="12">
        <v>13462.51</v>
      </c>
      <c r="C24" s="12">
        <f>609.4+721.05</f>
        <v>1330.4499999999998</v>
      </c>
    </row>
    <row r="25" spans="1:3" ht="12.75">
      <c r="A25" s="3" t="s">
        <v>4</v>
      </c>
      <c r="B25" s="12">
        <f>C64</f>
        <v>174517.88999999998</v>
      </c>
      <c r="C25" s="12">
        <v>0</v>
      </c>
    </row>
    <row r="26" spans="1:3" ht="12.75">
      <c r="A26" s="21" t="s">
        <v>124</v>
      </c>
      <c r="B26" s="12">
        <v>0</v>
      </c>
      <c r="C26" s="12">
        <v>0</v>
      </c>
    </row>
    <row r="27" spans="1:3" ht="12.75">
      <c r="A27" s="21" t="s">
        <v>125</v>
      </c>
      <c r="B27" s="12">
        <v>0</v>
      </c>
      <c r="C27" s="12">
        <v>0</v>
      </c>
    </row>
    <row r="28" spans="1:3" ht="25.5">
      <c r="A28" s="21" t="s">
        <v>152</v>
      </c>
      <c r="B28" s="12">
        <v>0</v>
      </c>
      <c r="C28" s="12">
        <v>0</v>
      </c>
    </row>
    <row r="29" spans="1:3" ht="25.5">
      <c r="A29" s="21" t="s">
        <v>183</v>
      </c>
      <c r="B29" s="12">
        <v>0</v>
      </c>
      <c r="C29" s="12">
        <v>0</v>
      </c>
    </row>
    <row r="30" spans="1:3" ht="12.75">
      <c r="A30" s="1"/>
      <c r="B30" s="1"/>
      <c r="C30" s="1"/>
    </row>
    <row r="31" spans="1:3" ht="12.75">
      <c r="A31" s="72" t="s">
        <v>8</v>
      </c>
      <c r="B31" s="72"/>
      <c r="C31" s="72"/>
    </row>
    <row r="32" spans="1:3" ht="12.75">
      <c r="A32" s="73" t="s">
        <v>180</v>
      </c>
      <c r="B32" s="73"/>
      <c r="C32" s="73"/>
    </row>
    <row r="33" spans="1:3" ht="12.75">
      <c r="A33" s="1"/>
      <c r="B33" s="1"/>
      <c r="C33" s="1"/>
    </row>
    <row r="34" spans="1:3" ht="12.75">
      <c r="A34" s="3" t="s">
        <v>9</v>
      </c>
      <c r="B34" s="3" t="s">
        <v>10</v>
      </c>
      <c r="C34" s="3" t="s">
        <v>11</v>
      </c>
    </row>
    <row r="35" spans="1:3" ht="12.75">
      <c r="A35" s="74" t="s">
        <v>127</v>
      </c>
      <c r="B35" s="75"/>
      <c r="C35" s="76"/>
    </row>
    <row r="36" spans="1:3" ht="12.75">
      <c r="A36" s="36" t="s">
        <v>139</v>
      </c>
      <c r="B36" s="36"/>
      <c r="C36" s="37">
        <v>25800.53</v>
      </c>
    </row>
    <row r="37" spans="1:3" ht="25.5">
      <c r="A37" s="3" t="s">
        <v>12</v>
      </c>
      <c r="B37" s="3" t="s">
        <v>13</v>
      </c>
      <c r="C37" s="12"/>
    </row>
    <row r="38" spans="1:3" ht="12.75">
      <c r="A38" s="3" t="s">
        <v>14</v>
      </c>
      <c r="B38" s="3" t="s">
        <v>15</v>
      </c>
      <c r="C38" s="12"/>
    </row>
    <row r="39" spans="1:3" ht="12.75">
      <c r="A39" s="3" t="s">
        <v>16</v>
      </c>
      <c r="B39" s="3" t="s">
        <v>17</v>
      </c>
      <c r="C39" s="12"/>
    </row>
    <row r="40" spans="1:3" ht="12.75">
      <c r="A40" s="3" t="s">
        <v>18</v>
      </c>
      <c r="B40" s="3" t="s">
        <v>19</v>
      </c>
      <c r="C40" s="12"/>
    </row>
    <row r="41" spans="1:3" ht="12.75">
      <c r="A41" s="3" t="s">
        <v>20</v>
      </c>
      <c r="B41" s="3" t="s">
        <v>21</v>
      </c>
      <c r="C41" s="12"/>
    </row>
    <row r="42" spans="1:3" ht="12.75">
      <c r="A42" s="3" t="s">
        <v>22</v>
      </c>
      <c r="B42" s="3" t="s">
        <v>23</v>
      </c>
      <c r="C42" s="12">
        <v>863.62</v>
      </c>
    </row>
    <row r="43" spans="1:3" ht="25.5">
      <c r="A43" s="3" t="s">
        <v>24</v>
      </c>
      <c r="B43" s="3" t="s">
        <v>25</v>
      </c>
      <c r="C43" s="12">
        <f>11874.72+12967.72</f>
        <v>24842.44</v>
      </c>
    </row>
    <row r="44" spans="1:3" ht="25.5">
      <c r="A44" s="3" t="s">
        <v>26</v>
      </c>
      <c r="B44" s="3" t="s">
        <v>27</v>
      </c>
      <c r="C44" s="12"/>
    </row>
    <row r="45" spans="1:3" ht="38.25">
      <c r="A45" s="3" t="s">
        <v>28</v>
      </c>
      <c r="B45" s="3" t="s">
        <v>27</v>
      </c>
      <c r="C45" s="12"/>
    </row>
    <row r="46" spans="1:3" ht="25.5">
      <c r="A46" s="3" t="s">
        <v>29</v>
      </c>
      <c r="B46" s="3" t="s">
        <v>30</v>
      </c>
      <c r="C46" s="12"/>
    </row>
    <row r="47" spans="1:3" ht="38.25">
      <c r="A47" s="3" t="s">
        <v>47</v>
      </c>
      <c r="B47" s="3" t="s">
        <v>31</v>
      </c>
      <c r="C47" s="12"/>
    </row>
    <row r="48" spans="1:3" ht="25.5">
      <c r="A48" s="3" t="s">
        <v>32</v>
      </c>
      <c r="B48" s="3" t="s">
        <v>13</v>
      </c>
      <c r="C48" s="12"/>
    </row>
    <row r="49" spans="1:3" ht="25.5">
      <c r="A49" s="3" t="s">
        <v>34</v>
      </c>
      <c r="B49" s="3" t="s">
        <v>90</v>
      </c>
      <c r="C49" s="12">
        <v>323.86</v>
      </c>
    </row>
    <row r="50" spans="1:3" ht="12.75">
      <c r="A50" s="3" t="s">
        <v>35</v>
      </c>
      <c r="B50" s="3" t="s">
        <v>13</v>
      </c>
      <c r="C50" s="12">
        <v>29362.94</v>
      </c>
    </row>
    <row r="51" spans="1:3" ht="12.75">
      <c r="A51" s="10" t="s">
        <v>138</v>
      </c>
      <c r="B51" s="10"/>
      <c r="C51" s="12"/>
    </row>
    <row r="52" spans="1:3" ht="25.5">
      <c r="A52" s="22" t="s">
        <v>99</v>
      </c>
      <c r="B52" s="3" t="s">
        <v>23</v>
      </c>
      <c r="C52" s="12">
        <v>1457.35</v>
      </c>
    </row>
    <row r="53" spans="1:3" ht="12.75">
      <c r="A53" s="22" t="s">
        <v>165</v>
      </c>
      <c r="B53" s="3" t="s">
        <v>163</v>
      </c>
      <c r="C53" s="12"/>
    </row>
    <row r="54" spans="1:3" ht="25.5">
      <c r="A54" s="22" t="s">
        <v>84</v>
      </c>
      <c r="B54" s="3" t="s">
        <v>40</v>
      </c>
      <c r="C54" s="12">
        <v>10363.39</v>
      </c>
    </row>
    <row r="55" spans="1:3" ht="25.5">
      <c r="A55" s="3" t="s">
        <v>41</v>
      </c>
      <c r="B55" s="3" t="s">
        <v>91</v>
      </c>
      <c r="C55" s="11"/>
    </row>
    <row r="56" spans="1:3" ht="25.5">
      <c r="A56" s="3" t="s">
        <v>42</v>
      </c>
      <c r="B56" s="3" t="s">
        <v>43</v>
      </c>
      <c r="C56" s="12"/>
    </row>
    <row r="57" spans="1:3" ht="38.25">
      <c r="A57" s="3" t="s">
        <v>44</v>
      </c>
      <c r="B57" s="3" t="s">
        <v>17</v>
      </c>
      <c r="C57" s="12"/>
    </row>
    <row r="58" spans="1:3" ht="25.5">
      <c r="A58" s="3" t="s">
        <v>46</v>
      </c>
      <c r="B58" s="3" t="s">
        <v>95</v>
      </c>
      <c r="C58" s="12"/>
    </row>
    <row r="59" spans="1:3" ht="25.5">
      <c r="A59" s="10" t="s">
        <v>48</v>
      </c>
      <c r="B59" s="3" t="s">
        <v>33</v>
      </c>
      <c r="C59" s="12">
        <v>25638.6</v>
      </c>
    </row>
    <row r="60" spans="1:12" ht="12.75">
      <c r="A60" s="3" t="s">
        <v>49</v>
      </c>
      <c r="B60" s="3" t="s">
        <v>51</v>
      </c>
      <c r="C60" s="11"/>
      <c r="L60" s="44"/>
    </row>
    <row r="61" spans="1:14" ht="12.75">
      <c r="A61" s="3" t="s">
        <v>78</v>
      </c>
      <c r="B61" s="3" t="s">
        <v>51</v>
      </c>
      <c r="C61" s="11"/>
      <c r="H61" s="44"/>
      <c r="I61" s="44"/>
      <c r="J61" s="44"/>
      <c r="K61" s="44"/>
      <c r="L61" s="44"/>
      <c r="M61" s="44"/>
      <c r="N61" s="48"/>
    </row>
    <row r="62" spans="1:14" ht="25.5">
      <c r="A62" s="3" t="s">
        <v>52</v>
      </c>
      <c r="B62" s="3" t="s">
        <v>33</v>
      </c>
      <c r="C62" s="11"/>
      <c r="H62" s="48"/>
      <c r="I62" s="48"/>
      <c r="J62" s="48"/>
      <c r="K62" s="48"/>
      <c r="L62" s="48"/>
      <c r="M62" s="48"/>
      <c r="N62" s="48"/>
    </row>
    <row r="63" spans="1:14" ht="51">
      <c r="A63" s="33" t="s">
        <v>86</v>
      </c>
      <c r="B63" s="3" t="s">
        <v>50</v>
      </c>
      <c r="C63" s="12">
        <v>55865.16</v>
      </c>
      <c r="H63" s="48"/>
      <c r="I63" s="48"/>
      <c r="J63" s="48"/>
      <c r="K63" s="48"/>
      <c r="L63" s="48"/>
      <c r="M63" s="48"/>
      <c r="N63" s="48"/>
    </row>
    <row r="64" spans="1:14" ht="12.75">
      <c r="A64" s="10" t="s">
        <v>53</v>
      </c>
      <c r="B64" s="10"/>
      <c r="C64" s="13">
        <f>C36+C42+C43+C50+C52+C54+C63+C59+C49+C53</f>
        <v>174517.88999999998</v>
      </c>
      <c r="H64" s="48"/>
      <c r="I64" s="48"/>
      <c r="J64" s="44"/>
      <c r="K64" s="48"/>
      <c r="L64" s="44"/>
      <c r="M64" s="48"/>
      <c r="N64" s="48"/>
    </row>
    <row r="65" spans="1:3" ht="12.75">
      <c r="A65" s="23"/>
      <c r="B65" s="23"/>
      <c r="C65" s="45"/>
    </row>
    <row r="66" spans="1:3" ht="12.75">
      <c r="A66" s="23"/>
      <c r="B66" s="23"/>
      <c r="C66" s="45"/>
    </row>
    <row r="68" spans="1:3" ht="12.75">
      <c r="A68" s="5" t="s">
        <v>54</v>
      </c>
      <c r="B68" s="5"/>
      <c r="C68" s="5"/>
    </row>
    <row r="69" spans="1:3" ht="12.75">
      <c r="A69" s="5" t="s">
        <v>80</v>
      </c>
      <c r="B69" s="5"/>
      <c r="C69" s="5"/>
    </row>
    <row r="70" spans="1:3" ht="12.75">
      <c r="A70" s="5" t="s">
        <v>186</v>
      </c>
      <c r="B70" s="5"/>
      <c r="C70" s="5"/>
    </row>
    <row r="71" spans="1:3" ht="12.75">
      <c r="A71" s="5" t="s">
        <v>181</v>
      </c>
      <c r="B71" s="5"/>
      <c r="C71" s="5"/>
    </row>
    <row r="72" spans="1:3" ht="12.75">
      <c r="A72" s="5" t="s">
        <v>56</v>
      </c>
      <c r="B72" s="4"/>
      <c r="C72" s="4"/>
    </row>
    <row r="73" spans="1:3" ht="12.75">
      <c r="A73" s="5" t="s">
        <v>57</v>
      </c>
      <c r="B73" s="4"/>
      <c r="C73" s="4"/>
    </row>
    <row r="74" spans="1:3" ht="12.75">
      <c r="A74" s="5" t="s">
        <v>58</v>
      </c>
      <c r="B74" s="4"/>
      <c r="C74" s="4"/>
    </row>
    <row r="75" spans="1:3" ht="12.75">
      <c r="A75" s="4"/>
      <c r="B75" s="4"/>
      <c r="C75" s="4"/>
    </row>
    <row r="76" spans="1:3" ht="12.75">
      <c r="A76" s="5"/>
      <c r="B76" s="4"/>
      <c r="C76" s="4"/>
    </row>
    <row r="77" spans="1:3" ht="12.75">
      <c r="A77" s="4"/>
      <c r="B77" s="4"/>
      <c r="C77" s="4"/>
    </row>
    <row r="78" spans="1:3" ht="12.75">
      <c r="A78" s="5" t="s">
        <v>65</v>
      </c>
      <c r="B78" s="5"/>
      <c r="C78" s="4"/>
    </row>
  </sheetData>
  <sheetProtection/>
  <mergeCells count="6">
    <mergeCell ref="A32:C32"/>
    <mergeCell ref="A35:C35"/>
    <mergeCell ref="A5:C5"/>
    <mergeCell ref="A6:C6"/>
    <mergeCell ref="A7:C7"/>
    <mergeCell ref="A31:C31"/>
  </mergeCells>
  <printOptions/>
  <pageMargins left="0.75" right="0.75" top="0.4" bottom="0.29" header="0.27" footer="0.1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4.00390625" style="0" customWidth="1"/>
    <col min="2" max="2" width="17.7109375" style="0" customWidth="1"/>
    <col min="3" max="3" width="15.140625" style="0" customWidth="1"/>
    <col min="4" max="4" width="12.00390625" style="0" customWidth="1"/>
    <col min="9" max="9" width="9.7109375" style="0" customWidth="1"/>
  </cols>
  <sheetData>
    <row r="1" spans="9:12" ht="12.75">
      <c r="I1" s="41"/>
      <c r="L1" s="41"/>
    </row>
    <row r="4" spans="1:4" ht="12.75">
      <c r="A4" s="77" t="s">
        <v>147</v>
      </c>
      <c r="B4" s="77"/>
      <c r="C4" s="77"/>
      <c r="D4" s="77"/>
    </row>
    <row r="5" spans="1:4" ht="12.75">
      <c r="A5" s="77" t="s">
        <v>148</v>
      </c>
      <c r="B5" s="77"/>
      <c r="C5" s="77"/>
      <c r="D5" s="77"/>
    </row>
    <row r="6" spans="1:4" ht="12.75">
      <c r="A6" s="77" t="s">
        <v>194</v>
      </c>
      <c r="B6" s="77"/>
      <c r="C6" s="77"/>
      <c r="D6" s="77"/>
    </row>
    <row r="7" spans="1:3" ht="12.75">
      <c r="A7" s="6"/>
      <c r="B7" s="2"/>
      <c r="C7" s="2"/>
    </row>
    <row r="8" ht="12.75">
      <c r="A8" t="s">
        <v>149</v>
      </c>
    </row>
    <row r="9" ht="12.75">
      <c r="A9" s="9" t="s">
        <v>62</v>
      </c>
    </row>
    <row r="11" ht="12.75">
      <c r="A11" t="s">
        <v>63</v>
      </c>
    </row>
    <row r="12" spans="1:4" ht="38.25">
      <c r="A12" s="7" t="s">
        <v>0</v>
      </c>
      <c r="B12" s="7" t="s">
        <v>59</v>
      </c>
      <c r="C12" s="7" t="s">
        <v>60</v>
      </c>
      <c r="D12" s="3" t="s">
        <v>83</v>
      </c>
    </row>
    <row r="13" spans="1:4" ht="12.75">
      <c r="A13" s="61" t="s">
        <v>177</v>
      </c>
      <c r="B13" s="62">
        <v>29182</v>
      </c>
      <c r="C13" s="63">
        <v>7792</v>
      </c>
      <c r="D13" s="64">
        <v>5427.6</v>
      </c>
    </row>
    <row r="14" spans="1:4" ht="12.75">
      <c r="A14" s="61" t="s">
        <v>154</v>
      </c>
      <c r="B14" s="63"/>
      <c r="C14" s="63"/>
      <c r="D14" s="64">
        <f>96069+65131</f>
        <v>161200</v>
      </c>
    </row>
    <row r="15" spans="1:4" ht="12.75">
      <c r="A15" s="54" t="s">
        <v>179</v>
      </c>
      <c r="B15" s="65">
        <f>B24</f>
        <v>372118.22000000003</v>
      </c>
      <c r="C15" s="66">
        <f>33727.12+37582</f>
        <v>71309.12</v>
      </c>
      <c r="D15" s="64">
        <v>65131.2</v>
      </c>
    </row>
    <row r="16" spans="1:4" ht="12.75">
      <c r="A16" s="3" t="s">
        <v>118</v>
      </c>
      <c r="B16" s="64"/>
      <c r="C16" s="64"/>
      <c r="D16" s="64"/>
    </row>
    <row r="17" spans="1:4" ht="12.75">
      <c r="A17" s="25" t="s">
        <v>119</v>
      </c>
      <c r="B17" s="64">
        <f>187362.74-2930.9</f>
        <v>184431.84</v>
      </c>
      <c r="C17" s="64"/>
      <c r="D17" s="64"/>
    </row>
    <row r="18" spans="1:4" ht="12.75">
      <c r="A18" s="25" t="s">
        <v>120</v>
      </c>
      <c r="B18" s="65">
        <f>D56+D54</f>
        <v>23772.88</v>
      </c>
      <c r="C18" s="64"/>
      <c r="D18" s="64"/>
    </row>
    <row r="19" spans="1:4" ht="12.75">
      <c r="A19" s="25" t="s">
        <v>121</v>
      </c>
      <c r="B19" s="65">
        <f>D63</f>
        <v>51562.2</v>
      </c>
      <c r="C19" s="64"/>
      <c r="D19" s="64"/>
    </row>
    <row r="20" spans="1:4" ht="12.75">
      <c r="A20" s="25" t="s">
        <v>122</v>
      </c>
      <c r="B20" s="65">
        <f>D67</f>
        <v>112351.3</v>
      </c>
      <c r="C20" s="64"/>
      <c r="D20" s="64"/>
    </row>
    <row r="21" spans="1:4" ht="12.75">
      <c r="A21" s="3" t="s">
        <v>1</v>
      </c>
      <c r="B21" s="65">
        <f>B13+B15-B23</f>
        <v>372117.82</v>
      </c>
      <c r="C21" s="64">
        <f>C13+C15-C23</f>
        <v>73824.06</v>
      </c>
      <c r="D21" s="65">
        <f>D13+D15-D23</f>
        <v>65131.200000000004</v>
      </c>
    </row>
    <row r="22" spans="1:4" ht="12.75">
      <c r="A22" s="3" t="s">
        <v>2</v>
      </c>
      <c r="B22" s="64"/>
      <c r="C22" s="64"/>
      <c r="D22" s="64"/>
    </row>
    <row r="23" spans="1:4" ht="12.75">
      <c r="A23" s="3" t="s">
        <v>3</v>
      </c>
      <c r="B23" s="64">
        <v>29182.4</v>
      </c>
      <c r="C23" s="64">
        <f>2436.56+2840.5</f>
        <v>5277.0599999999995</v>
      </c>
      <c r="D23" s="65">
        <v>5427.6</v>
      </c>
    </row>
    <row r="24" spans="1:4" ht="12.75">
      <c r="A24" s="3" t="s">
        <v>4</v>
      </c>
      <c r="B24" s="65">
        <f>D68</f>
        <v>372118.22000000003</v>
      </c>
      <c r="C24" s="64"/>
      <c r="D24" s="64"/>
    </row>
    <row r="25" spans="1:4" ht="12.75">
      <c r="A25" s="3" t="s">
        <v>123</v>
      </c>
      <c r="B25" s="65"/>
      <c r="C25" s="64"/>
      <c r="D25" s="65">
        <v>0</v>
      </c>
    </row>
    <row r="26" spans="1:4" ht="12.75">
      <c r="A26" s="3" t="s">
        <v>124</v>
      </c>
      <c r="B26" s="65"/>
      <c r="C26" s="64"/>
      <c r="D26" s="65"/>
    </row>
    <row r="27" spans="1:4" ht="12.75">
      <c r="A27" s="3" t="s">
        <v>125</v>
      </c>
      <c r="B27" s="67"/>
      <c r="C27" s="67"/>
      <c r="D27" s="65">
        <f>D14+D21</f>
        <v>226331.2</v>
      </c>
    </row>
    <row r="28" spans="1:4" ht="25.5">
      <c r="A28" s="54" t="s">
        <v>152</v>
      </c>
      <c r="B28" s="3"/>
      <c r="C28" s="3"/>
      <c r="D28" s="12"/>
    </row>
    <row r="29" spans="1:4" ht="25.5">
      <c r="A29" s="54" t="s">
        <v>183</v>
      </c>
      <c r="B29" s="3"/>
      <c r="C29" s="3"/>
      <c r="D29" s="12"/>
    </row>
    <row r="30" spans="1:4" ht="12.75">
      <c r="A30" s="72" t="s">
        <v>8</v>
      </c>
      <c r="B30" s="72"/>
      <c r="C30" s="72"/>
      <c r="D30" s="1"/>
    </row>
    <row r="31" spans="1:4" ht="12.75">
      <c r="A31" s="73" t="s">
        <v>180</v>
      </c>
      <c r="B31" s="73"/>
      <c r="C31" s="73"/>
      <c r="D31" s="1"/>
    </row>
    <row r="32" spans="1:4" ht="12.75">
      <c r="A32" s="1"/>
      <c r="B32" s="1"/>
      <c r="C32" s="1"/>
      <c r="D32" s="1"/>
    </row>
    <row r="33" spans="1:4" ht="25.5">
      <c r="A33" s="84" t="s">
        <v>9</v>
      </c>
      <c r="B33" s="69"/>
      <c r="C33" s="3" t="s">
        <v>126</v>
      </c>
      <c r="D33" s="3" t="s">
        <v>11</v>
      </c>
    </row>
    <row r="34" spans="1:4" ht="12.75">
      <c r="A34" s="15"/>
      <c r="B34" s="19"/>
      <c r="C34" s="19"/>
      <c r="D34" s="17"/>
    </row>
    <row r="35" spans="1:4" ht="12.75">
      <c r="A35" s="16" t="s">
        <v>127</v>
      </c>
      <c r="B35" s="26"/>
      <c r="C35" s="20"/>
      <c r="D35" s="18"/>
    </row>
    <row r="36" spans="1:4" ht="12.75">
      <c r="A36" s="103" t="s">
        <v>128</v>
      </c>
      <c r="B36" s="104"/>
      <c r="C36" s="20"/>
      <c r="D36" s="40">
        <v>51887.86</v>
      </c>
    </row>
    <row r="37" spans="1:4" ht="13.5" customHeight="1">
      <c r="A37" s="82" t="s">
        <v>12</v>
      </c>
      <c r="B37" s="83"/>
      <c r="C37" s="3" t="s">
        <v>13</v>
      </c>
      <c r="D37" s="12"/>
    </row>
    <row r="38" spans="1:4" ht="12.75">
      <c r="A38" s="82" t="s">
        <v>14</v>
      </c>
      <c r="B38" s="83"/>
      <c r="C38" s="3" t="s">
        <v>15</v>
      </c>
      <c r="D38" s="12"/>
    </row>
    <row r="39" spans="1:4" ht="12.75">
      <c r="A39" s="84" t="s">
        <v>82</v>
      </c>
      <c r="B39" s="69"/>
      <c r="C39" s="3" t="s">
        <v>17</v>
      </c>
      <c r="D39" s="12"/>
    </row>
    <row r="40" spans="1:4" ht="12.75">
      <c r="A40" s="82" t="s">
        <v>18</v>
      </c>
      <c r="B40" s="83"/>
      <c r="C40" s="3" t="s">
        <v>19</v>
      </c>
      <c r="D40" s="12"/>
    </row>
    <row r="41" spans="1:4" ht="12.75">
      <c r="A41" s="82" t="s">
        <v>20</v>
      </c>
      <c r="B41" s="83"/>
      <c r="C41" s="3" t="s">
        <v>21</v>
      </c>
      <c r="D41" s="12"/>
    </row>
    <row r="42" spans="1:4" ht="12.75">
      <c r="A42" s="82" t="s">
        <v>22</v>
      </c>
      <c r="B42" s="83"/>
      <c r="C42" s="3" t="s">
        <v>23</v>
      </c>
      <c r="D42" s="12"/>
    </row>
    <row r="43" spans="1:4" ht="12.75">
      <c r="A43" s="105" t="s">
        <v>24</v>
      </c>
      <c r="B43" s="106"/>
      <c r="C43" s="99" t="s">
        <v>129</v>
      </c>
      <c r="D43" s="101">
        <f>23881.44+21929.49</f>
        <v>45810.93</v>
      </c>
    </row>
    <row r="44" spans="1:4" ht="12.75">
      <c r="A44" s="107"/>
      <c r="B44" s="108"/>
      <c r="C44" s="100"/>
      <c r="D44" s="102"/>
    </row>
    <row r="45" spans="1:4" ht="25.5">
      <c r="A45" s="82" t="s">
        <v>26</v>
      </c>
      <c r="B45" s="83"/>
      <c r="C45" s="3" t="s">
        <v>27</v>
      </c>
      <c r="D45" s="12"/>
    </row>
    <row r="46" spans="1:4" ht="25.5">
      <c r="A46" s="82" t="s">
        <v>28</v>
      </c>
      <c r="B46" s="83"/>
      <c r="C46" s="3" t="s">
        <v>27</v>
      </c>
      <c r="D46" s="12"/>
    </row>
    <row r="47" spans="1:4" ht="25.5">
      <c r="A47" s="82" t="s">
        <v>29</v>
      </c>
      <c r="B47" s="83"/>
      <c r="C47" s="3" t="s">
        <v>30</v>
      </c>
      <c r="D47" s="11"/>
    </row>
    <row r="48" spans="1:4" ht="27.75" customHeight="1">
      <c r="A48" s="82" t="s">
        <v>47</v>
      </c>
      <c r="B48" s="83"/>
      <c r="C48" s="3" t="s">
        <v>31</v>
      </c>
      <c r="D48" s="12"/>
    </row>
    <row r="49" spans="1:4" ht="24.75" customHeight="1">
      <c r="A49" s="82" t="s">
        <v>32</v>
      </c>
      <c r="B49" s="83"/>
      <c r="C49" s="3" t="s">
        <v>13</v>
      </c>
      <c r="D49" s="12"/>
    </row>
    <row r="50" spans="1:4" ht="25.5" customHeight="1">
      <c r="A50" s="82" t="s">
        <v>34</v>
      </c>
      <c r="B50" s="83"/>
      <c r="C50" s="3" t="s">
        <v>81</v>
      </c>
      <c r="D50" s="12">
        <v>651.32</v>
      </c>
    </row>
    <row r="51" spans="1:4" ht="12.75">
      <c r="A51" s="82" t="s">
        <v>35</v>
      </c>
      <c r="B51" s="83"/>
      <c r="C51" s="3" t="s">
        <v>13</v>
      </c>
      <c r="D51" s="12">
        <v>58726.63</v>
      </c>
    </row>
    <row r="52" spans="1:4" ht="26.25" customHeight="1">
      <c r="A52" s="82" t="s">
        <v>37</v>
      </c>
      <c r="B52" s="83"/>
      <c r="C52" s="3" t="s">
        <v>36</v>
      </c>
      <c r="D52" s="12">
        <v>27355.1</v>
      </c>
    </row>
    <row r="53" spans="1:4" ht="38.25">
      <c r="A53" s="82" t="s">
        <v>38</v>
      </c>
      <c r="B53" s="83"/>
      <c r="C53" s="3" t="s">
        <v>130</v>
      </c>
      <c r="D53" s="12"/>
    </row>
    <row r="54" spans="1:4" ht="25.5" customHeight="1">
      <c r="A54" s="82" t="s">
        <v>131</v>
      </c>
      <c r="B54" s="83"/>
      <c r="C54" s="3" t="s">
        <v>23</v>
      </c>
      <c r="D54" s="12">
        <v>2930.9</v>
      </c>
    </row>
    <row r="55" spans="1:4" ht="38.25">
      <c r="A55" s="82" t="s">
        <v>42</v>
      </c>
      <c r="B55" s="83"/>
      <c r="C55" s="3" t="s">
        <v>43</v>
      </c>
      <c r="D55" s="12"/>
    </row>
    <row r="56" spans="1:4" ht="12.75">
      <c r="A56" s="78" t="s">
        <v>132</v>
      </c>
      <c r="B56" s="79"/>
      <c r="C56" s="3"/>
      <c r="D56" s="12">
        <v>20841.98</v>
      </c>
    </row>
    <row r="57" spans="1:4" ht="12.75">
      <c r="A57" s="82" t="s">
        <v>133</v>
      </c>
      <c r="B57" s="83"/>
      <c r="C57" s="3"/>
      <c r="D57" s="12"/>
    </row>
    <row r="58" spans="1:9" ht="12.75">
      <c r="A58" s="82" t="s">
        <v>134</v>
      </c>
      <c r="B58" s="83"/>
      <c r="C58" s="3"/>
      <c r="D58" s="12"/>
      <c r="I58" s="41"/>
    </row>
    <row r="59" spans="1:9" ht="12.75">
      <c r="A59" s="82" t="s">
        <v>135</v>
      </c>
      <c r="B59" s="83"/>
      <c r="C59" s="3"/>
      <c r="D59" s="12"/>
      <c r="I59" s="41"/>
    </row>
    <row r="60" spans="1:9" ht="24.75" customHeight="1">
      <c r="A60" s="82" t="s">
        <v>85</v>
      </c>
      <c r="B60" s="83"/>
      <c r="C60" s="3" t="s">
        <v>164</v>
      </c>
      <c r="D60" s="11"/>
      <c r="I60" s="41"/>
    </row>
    <row r="61" spans="1:9" ht="33.75" customHeight="1">
      <c r="A61" s="82" t="s">
        <v>44</v>
      </c>
      <c r="B61" s="83"/>
      <c r="C61" s="3" t="s">
        <v>17</v>
      </c>
      <c r="D61" s="12"/>
      <c r="I61" s="41"/>
    </row>
    <row r="62" spans="1:9" ht="29.25" customHeight="1">
      <c r="A62" s="82" t="s">
        <v>46</v>
      </c>
      <c r="B62" s="83"/>
      <c r="C62" s="3" t="s">
        <v>207</v>
      </c>
      <c r="D62" s="11">
        <f>232+748.29+360.37</f>
        <v>1340.6599999999999</v>
      </c>
      <c r="I62" s="41"/>
    </row>
    <row r="63" spans="1:9" ht="12.75">
      <c r="A63" s="78" t="s">
        <v>48</v>
      </c>
      <c r="B63" s="79"/>
      <c r="C63" s="3" t="s">
        <v>51</v>
      </c>
      <c r="D63" s="12">
        <v>51562.2</v>
      </c>
      <c r="I63" s="41"/>
    </row>
    <row r="64" spans="1:9" ht="12.75">
      <c r="A64" s="82" t="s">
        <v>49</v>
      </c>
      <c r="B64" s="83"/>
      <c r="C64" s="3" t="s">
        <v>51</v>
      </c>
      <c r="D64" s="11"/>
      <c r="I64" s="41"/>
    </row>
    <row r="65" spans="1:9" ht="12.75">
      <c r="A65" s="82" t="s">
        <v>78</v>
      </c>
      <c r="B65" s="83"/>
      <c r="C65" s="3" t="s">
        <v>51</v>
      </c>
      <c r="D65" s="11"/>
      <c r="I65" s="41"/>
    </row>
    <row r="66" spans="1:12" ht="12.75">
      <c r="A66" s="82" t="s">
        <v>52</v>
      </c>
      <c r="B66" s="83"/>
      <c r="C66" s="3" t="s">
        <v>33</v>
      </c>
      <c r="D66" s="11"/>
      <c r="I66" s="41"/>
      <c r="L66" s="41"/>
    </row>
    <row r="67" spans="1:12" ht="48" customHeight="1">
      <c r="A67" s="78" t="s">
        <v>86</v>
      </c>
      <c r="B67" s="79"/>
      <c r="C67" s="3" t="s">
        <v>50</v>
      </c>
      <c r="D67" s="12">
        <v>112351.3</v>
      </c>
      <c r="I67" s="41"/>
      <c r="L67" s="41"/>
    </row>
    <row r="68" spans="1:4" ht="12.75">
      <c r="A68" s="89" t="s">
        <v>53</v>
      </c>
      <c r="B68" s="90"/>
      <c r="C68" s="10"/>
      <c r="D68" s="13">
        <f>D36+D42+D43+D50+D51+D52+D54+D56+D63+D67</f>
        <v>372118.22000000003</v>
      </c>
    </row>
    <row r="69" spans="1:4" ht="12.75">
      <c r="A69" s="82" t="s">
        <v>200</v>
      </c>
      <c r="B69" s="83"/>
      <c r="C69" s="3" t="s">
        <v>197</v>
      </c>
      <c r="D69" s="11">
        <v>957.1</v>
      </c>
    </row>
    <row r="70" spans="1:4" ht="12.75">
      <c r="A70" s="91" t="s">
        <v>199</v>
      </c>
      <c r="B70" s="91"/>
      <c r="C70" s="3" t="s">
        <v>197</v>
      </c>
      <c r="D70" s="11">
        <v>4778.25</v>
      </c>
    </row>
    <row r="71" spans="1:4" ht="12.75">
      <c r="A71" s="91" t="s">
        <v>198</v>
      </c>
      <c r="B71" s="91"/>
      <c r="C71" s="3" t="s">
        <v>197</v>
      </c>
      <c r="D71" s="11">
        <v>4683.64</v>
      </c>
    </row>
    <row r="72" spans="1:4" ht="12.75">
      <c r="A72" s="97"/>
      <c r="B72" s="97"/>
      <c r="C72" s="1"/>
      <c r="D72" s="1"/>
    </row>
    <row r="73" spans="1:4" ht="12.75">
      <c r="A73" s="5" t="s">
        <v>54</v>
      </c>
      <c r="B73" s="5"/>
      <c r="C73" s="5"/>
      <c r="D73" s="1"/>
    </row>
    <row r="74" spans="1:4" ht="12.75">
      <c r="A74" s="5" t="s">
        <v>80</v>
      </c>
      <c r="B74" s="5"/>
      <c r="C74" s="5"/>
      <c r="D74" s="1"/>
    </row>
    <row r="75" spans="1:4" ht="12.75">
      <c r="A75" s="5" t="s">
        <v>186</v>
      </c>
      <c r="B75" s="5"/>
      <c r="C75" s="5"/>
      <c r="D75" s="1"/>
    </row>
    <row r="76" spans="1:4" ht="12.75">
      <c r="A76" s="5" t="s">
        <v>195</v>
      </c>
      <c r="B76" s="5"/>
      <c r="C76" s="5"/>
      <c r="D76" s="1"/>
    </row>
    <row r="77" spans="1:4" ht="12.75">
      <c r="A77" s="5" t="s">
        <v>56</v>
      </c>
      <c r="B77" s="4"/>
      <c r="C77" s="4"/>
      <c r="D77" s="1"/>
    </row>
    <row r="78" spans="1:4" ht="12.75">
      <c r="A78" s="5" t="s">
        <v>57</v>
      </c>
      <c r="B78" s="4"/>
      <c r="C78" s="4"/>
      <c r="D78" s="1"/>
    </row>
    <row r="79" spans="1:4" ht="12.75">
      <c r="A79" s="5" t="s">
        <v>58</v>
      </c>
      <c r="B79" s="4"/>
      <c r="C79" s="4"/>
      <c r="D79" s="1"/>
    </row>
    <row r="80" spans="1:4" ht="12.75">
      <c r="A80" s="4"/>
      <c r="B80" s="4"/>
      <c r="C80" s="4"/>
      <c r="D80" s="1"/>
    </row>
    <row r="81" spans="1:4" ht="12.75">
      <c r="A81" s="5"/>
      <c r="B81" s="4"/>
      <c r="C81" s="4"/>
      <c r="D81" s="1"/>
    </row>
    <row r="82" spans="1:4" ht="12.75">
      <c r="A82" s="5" t="s">
        <v>65</v>
      </c>
      <c r="B82" s="5"/>
      <c r="C82" s="4"/>
      <c r="D82" s="1"/>
    </row>
  </sheetData>
  <sheetProtection/>
  <mergeCells count="44">
    <mergeCell ref="A31:C31"/>
    <mergeCell ref="A33:B33"/>
    <mergeCell ref="A4:D4"/>
    <mergeCell ref="A5:D5"/>
    <mergeCell ref="A6:D6"/>
    <mergeCell ref="A30:C30"/>
    <mergeCell ref="A45:B45"/>
    <mergeCell ref="A46:B46"/>
    <mergeCell ref="A36:B36"/>
    <mergeCell ref="A37:B37"/>
    <mergeCell ref="A38:B38"/>
    <mergeCell ref="A39:B39"/>
    <mergeCell ref="A40:B40"/>
    <mergeCell ref="A41:B41"/>
    <mergeCell ref="A42:B42"/>
    <mergeCell ref="A43:B44"/>
    <mergeCell ref="C43:C44"/>
    <mergeCell ref="D43:D44"/>
    <mergeCell ref="A57:B57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3:B63"/>
    <mergeCell ref="A64:B64"/>
    <mergeCell ref="A65:B65"/>
    <mergeCell ref="A66:B66"/>
    <mergeCell ref="A59:B59"/>
    <mergeCell ref="A60:B60"/>
    <mergeCell ref="A61:B61"/>
    <mergeCell ref="A62:B62"/>
    <mergeCell ref="A67:B67"/>
    <mergeCell ref="A68:B68"/>
    <mergeCell ref="A71:B71"/>
    <mergeCell ref="A72:B72"/>
    <mergeCell ref="A69:B69"/>
    <mergeCell ref="A70:B70"/>
  </mergeCells>
  <printOptions/>
  <pageMargins left="0.75" right="0.75" top="0.44" bottom="0.42" header="0.31" footer="0.31"/>
  <pageSetup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G81"/>
  <sheetViews>
    <sheetView zoomScalePageLayoutView="0" workbookViewId="0" topLeftCell="A15">
      <selection activeCell="L45" sqref="L45"/>
    </sheetView>
  </sheetViews>
  <sheetFormatPr defaultColWidth="9.140625" defaultRowHeight="12.75"/>
  <cols>
    <col min="1" max="1" width="47.421875" style="0" customWidth="1"/>
    <col min="2" max="2" width="12.00390625" style="0" customWidth="1"/>
    <col min="3" max="3" width="15.57421875" style="0" customWidth="1"/>
    <col min="4" max="4" width="11.57421875" style="0" customWidth="1"/>
  </cols>
  <sheetData>
    <row r="6" spans="1:3" ht="12.75">
      <c r="A6" s="8" t="s">
        <v>6</v>
      </c>
      <c r="B6" s="2"/>
      <c r="C6" s="2"/>
    </row>
    <row r="7" spans="1:3" ht="12.75">
      <c r="A7" s="8" t="s">
        <v>7</v>
      </c>
      <c r="B7" s="2"/>
      <c r="C7" s="2"/>
    </row>
    <row r="8" spans="1:3" ht="12.75">
      <c r="A8" s="8" t="s">
        <v>176</v>
      </c>
      <c r="B8" s="2"/>
      <c r="C8" s="2"/>
    </row>
    <row r="9" spans="1:3" ht="12.75">
      <c r="A9" s="6"/>
      <c r="B9" s="2"/>
      <c r="C9" s="2"/>
    </row>
    <row r="11" ht="12.75">
      <c r="A11" s="9" t="s">
        <v>96</v>
      </c>
    </row>
    <row r="13" ht="12.75">
      <c r="A13" t="s">
        <v>97</v>
      </c>
    </row>
    <row r="14" spans="1:4" ht="51">
      <c r="A14" s="70" t="s">
        <v>0</v>
      </c>
      <c r="B14" s="71"/>
      <c r="C14" s="7" t="s">
        <v>59</v>
      </c>
      <c r="D14" s="7" t="s">
        <v>60</v>
      </c>
    </row>
    <row r="15" spans="1:4" ht="12.75">
      <c r="A15" s="85" t="s">
        <v>177</v>
      </c>
      <c r="B15" s="86"/>
      <c r="C15" s="28">
        <v>85232.74</v>
      </c>
      <c r="D15" s="28">
        <v>9825.52</v>
      </c>
    </row>
    <row r="16" spans="1:4" ht="12.75">
      <c r="A16" s="85" t="s">
        <v>154</v>
      </c>
      <c r="B16" s="86"/>
      <c r="C16" s="7"/>
      <c r="D16" s="7"/>
    </row>
    <row r="17" spans="1:4" ht="12.75">
      <c r="A17" s="82" t="s">
        <v>179</v>
      </c>
      <c r="B17" s="83"/>
      <c r="C17" s="12">
        <f>C19+C20+C21+C22</f>
        <v>534047.65</v>
      </c>
      <c r="D17" s="11">
        <f>15056.98+16663.9</f>
        <v>31720.88</v>
      </c>
    </row>
    <row r="18" spans="1:4" ht="12.75">
      <c r="A18" s="82" t="s">
        <v>118</v>
      </c>
      <c r="B18" s="83"/>
      <c r="C18" s="11"/>
      <c r="D18" s="11"/>
    </row>
    <row r="19" spans="1:4" ht="12.75">
      <c r="A19" s="80" t="s">
        <v>119</v>
      </c>
      <c r="B19" s="81"/>
      <c r="C19" s="12">
        <f>D37+D43+D44+D50+D51+D52</f>
        <v>167565.74</v>
      </c>
      <c r="D19" s="11"/>
    </row>
    <row r="20" spans="1:4" ht="12.75">
      <c r="A20" s="80" t="s">
        <v>120</v>
      </c>
      <c r="B20" s="81"/>
      <c r="C20" s="12">
        <f>D56+D54</f>
        <v>38467.87</v>
      </c>
      <c r="D20" s="11"/>
    </row>
    <row r="21" spans="1:4" ht="12.75">
      <c r="A21" s="80" t="s">
        <v>121</v>
      </c>
      <c r="B21" s="81"/>
      <c r="C21" s="12">
        <f>D64</f>
        <v>152268.66</v>
      </c>
      <c r="D21" s="11"/>
    </row>
    <row r="22" spans="1:4" ht="12.75">
      <c r="A22" s="80" t="s">
        <v>122</v>
      </c>
      <c r="B22" s="81"/>
      <c r="C22" s="12">
        <f>D68</f>
        <v>175745.38</v>
      </c>
      <c r="D22" s="11"/>
    </row>
    <row r="23" spans="1:4" ht="12.75">
      <c r="A23" s="82" t="s">
        <v>1</v>
      </c>
      <c r="B23" s="83"/>
      <c r="C23" s="12">
        <f>C15+C17-C25</f>
        <v>576664.02</v>
      </c>
      <c r="D23" s="11">
        <f>D15+D17-D25</f>
        <v>36352.450000000004</v>
      </c>
    </row>
    <row r="24" spans="1:4" ht="12.75">
      <c r="A24" s="82" t="s">
        <v>2</v>
      </c>
      <c r="B24" s="83"/>
      <c r="C24" s="11"/>
      <c r="D24" s="11"/>
    </row>
    <row r="25" spans="1:4" ht="12.75">
      <c r="A25" s="82" t="s">
        <v>3</v>
      </c>
      <c r="B25" s="83"/>
      <c r="C25" s="12">
        <v>42616.37</v>
      </c>
      <c r="D25" s="12">
        <f>2244.2+2949.75</f>
        <v>5193.95</v>
      </c>
    </row>
    <row r="26" spans="1:4" ht="12.75">
      <c r="A26" s="82" t="s">
        <v>4</v>
      </c>
      <c r="B26" s="83"/>
      <c r="C26" s="12">
        <f>D69</f>
        <v>534047.65</v>
      </c>
      <c r="D26" s="12">
        <v>0</v>
      </c>
    </row>
    <row r="27" spans="1:4" ht="12.75">
      <c r="A27" s="82" t="s">
        <v>124</v>
      </c>
      <c r="B27" s="83"/>
      <c r="C27" s="12">
        <v>0</v>
      </c>
      <c r="D27" s="12">
        <v>0</v>
      </c>
    </row>
    <row r="28" spans="1:4" ht="12.75">
      <c r="A28" s="82" t="s">
        <v>125</v>
      </c>
      <c r="B28" s="83"/>
      <c r="C28" s="12">
        <v>0</v>
      </c>
      <c r="D28" s="12">
        <v>0</v>
      </c>
    </row>
    <row r="29" spans="1:4" ht="21" customHeight="1">
      <c r="A29" s="82" t="s">
        <v>152</v>
      </c>
      <c r="B29" s="83"/>
      <c r="C29" s="12">
        <v>0</v>
      </c>
      <c r="D29" s="12">
        <v>0</v>
      </c>
    </row>
    <row r="30" spans="1:4" ht="24.75" customHeight="1">
      <c r="A30" s="82" t="s">
        <v>183</v>
      </c>
      <c r="B30" s="83"/>
      <c r="C30" s="12">
        <v>0</v>
      </c>
      <c r="D30" s="12">
        <v>0</v>
      </c>
    </row>
    <row r="31" spans="1:4" ht="12.75">
      <c r="A31" s="1"/>
      <c r="B31" s="1"/>
      <c r="C31" s="1"/>
      <c r="D31" s="1"/>
    </row>
    <row r="32" spans="1:4" ht="12.75">
      <c r="A32" s="72" t="s">
        <v>8</v>
      </c>
      <c r="B32" s="72"/>
      <c r="C32" s="72"/>
      <c r="D32" s="1"/>
    </row>
    <row r="33" spans="1:4" ht="12.75">
      <c r="A33" s="73" t="s">
        <v>180</v>
      </c>
      <c r="B33" s="73"/>
      <c r="C33" s="73"/>
      <c r="D33" s="73"/>
    </row>
    <row r="34" spans="1:4" ht="12.75">
      <c r="A34" s="1"/>
      <c r="B34" s="1"/>
      <c r="C34" s="1"/>
      <c r="D34" s="1"/>
    </row>
    <row r="35" spans="1:4" ht="12.75">
      <c r="A35" s="84" t="s">
        <v>9</v>
      </c>
      <c r="B35" s="69"/>
      <c r="C35" s="3" t="s">
        <v>10</v>
      </c>
      <c r="D35" s="3" t="s">
        <v>11</v>
      </c>
    </row>
    <row r="36" spans="1:4" ht="12.75">
      <c r="A36" s="87" t="s">
        <v>127</v>
      </c>
      <c r="B36" s="87"/>
      <c r="C36" s="3"/>
      <c r="D36" s="3"/>
    </row>
    <row r="37" spans="1:7" ht="12.75">
      <c r="A37" s="87" t="s">
        <v>139</v>
      </c>
      <c r="B37" s="87"/>
      <c r="C37" s="3"/>
      <c r="D37" s="12">
        <v>62510.29</v>
      </c>
      <c r="G37" s="1"/>
    </row>
    <row r="38" spans="1:7" ht="23.25" customHeight="1">
      <c r="A38" s="82" t="s">
        <v>12</v>
      </c>
      <c r="B38" s="88"/>
      <c r="C38" s="3" t="s">
        <v>13</v>
      </c>
      <c r="D38" s="12"/>
      <c r="G38" s="1"/>
    </row>
    <row r="39" spans="1:7" ht="12.75">
      <c r="A39" s="82" t="s">
        <v>14</v>
      </c>
      <c r="B39" s="83"/>
      <c r="C39" s="3" t="s">
        <v>15</v>
      </c>
      <c r="D39" s="12"/>
      <c r="G39" s="1"/>
    </row>
    <row r="40" spans="1:4" ht="12.75">
      <c r="A40" s="82" t="s">
        <v>16</v>
      </c>
      <c r="B40" s="83"/>
      <c r="C40" s="3" t="s">
        <v>17</v>
      </c>
      <c r="D40" s="12"/>
    </row>
    <row r="41" spans="1:4" ht="12.75">
      <c r="A41" s="82" t="s">
        <v>18</v>
      </c>
      <c r="B41" s="83"/>
      <c r="C41" s="3" t="s">
        <v>19</v>
      </c>
      <c r="D41" s="12"/>
    </row>
    <row r="42" spans="1:4" ht="12.75">
      <c r="A42" s="82" t="s">
        <v>20</v>
      </c>
      <c r="B42" s="83"/>
      <c r="C42" s="3" t="s">
        <v>21</v>
      </c>
      <c r="D42" s="12"/>
    </row>
    <row r="43" spans="1:4" ht="12.75">
      <c r="A43" s="82" t="s">
        <v>22</v>
      </c>
      <c r="B43" s="83"/>
      <c r="C43" s="3" t="s">
        <v>23</v>
      </c>
      <c r="D43" s="12"/>
    </row>
    <row r="44" spans="1:4" ht="24.75" customHeight="1">
      <c r="A44" s="85" t="s">
        <v>24</v>
      </c>
      <c r="B44" s="86"/>
      <c r="C44" s="3" t="s">
        <v>25</v>
      </c>
      <c r="D44" s="12">
        <f>20742+22651.71</f>
        <v>43393.71</v>
      </c>
    </row>
    <row r="45" spans="1:4" ht="25.5">
      <c r="A45" s="82" t="s">
        <v>26</v>
      </c>
      <c r="B45" s="83"/>
      <c r="C45" s="3" t="s">
        <v>27</v>
      </c>
      <c r="D45" s="12"/>
    </row>
    <row r="46" spans="1:4" ht="25.5">
      <c r="A46" s="82" t="s">
        <v>28</v>
      </c>
      <c r="B46" s="83"/>
      <c r="C46" s="3" t="s">
        <v>27</v>
      </c>
      <c r="D46" s="12"/>
    </row>
    <row r="47" spans="1:4" ht="25.5">
      <c r="A47" s="82" t="s">
        <v>29</v>
      </c>
      <c r="B47" s="83"/>
      <c r="C47" s="3" t="s">
        <v>30</v>
      </c>
      <c r="D47" s="12"/>
    </row>
    <row r="48" spans="1:4" ht="23.25" customHeight="1">
      <c r="A48" s="82" t="s">
        <v>47</v>
      </c>
      <c r="B48" s="83"/>
      <c r="C48" s="3" t="s">
        <v>31</v>
      </c>
      <c r="D48" s="12"/>
    </row>
    <row r="49" spans="1:4" ht="12" customHeight="1">
      <c r="A49" s="82" t="s">
        <v>32</v>
      </c>
      <c r="B49" s="83"/>
      <c r="C49" s="3" t="s">
        <v>13</v>
      </c>
      <c r="D49" s="12"/>
    </row>
    <row r="50" spans="1:4" ht="21.75" customHeight="1">
      <c r="A50" s="82" t="s">
        <v>34</v>
      </c>
      <c r="B50" s="83"/>
      <c r="C50" s="3" t="s">
        <v>90</v>
      </c>
      <c r="D50" s="12">
        <v>565.7</v>
      </c>
    </row>
    <row r="51" spans="1:4" ht="12.75">
      <c r="A51" s="82" t="s">
        <v>35</v>
      </c>
      <c r="B51" s="83"/>
      <c r="C51" s="3" t="s">
        <v>13</v>
      </c>
      <c r="D51" s="12">
        <v>47047.72</v>
      </c>
    </row>
    <row r="52" spans="1:4" ht="23.25" customHeight="1">
      <c r="A52" s="82" t="s">
        <v>37</v>
      </c>
      <c r="B52" s="83"/>
      <c r="C52" s="3" t="s">
        <v>36</v>
      </c>
      <c r="D52" s="12">
        <v>14048.32</v>
      </c>
    </row>
    <row r="53" spans="1:4" ht="38.25">
      <c r="A53" s="82" t="s">
        <v>38</v>
      </c>
      <c r="B53" s="83"/>
      <c r="C53" s="3" t="s">
        <v>156</v>
      </c>
      <c r="D53" s="12"/>
    </row>
    <row r="54" spans="1:4" ht="38.25">
      <c r="A54" s="82" t="s">
        <v>155</v>
      </c>
      <c r="B54" s="83"/>
      <c r="C54" s="3" t="s">
        <v>43</v>
      </c>
      <c r="D54" s="12">
        <v>3488.51</v>
      </c>
    </row>
    <row r="55" spans="1:4" ht="38.25">
      <c r="A55" s="82" t="s">
        <v>42</v>
      </c>
      <c r="B55" s="83"/>
      <c r="C55" s="3" t="s">
        <v>43</v>
      </c>
      <c r="D55" s="12"/>
    </row>
    <row r="56" spans="1:4" ht="12.75">
      <c r="A56" s="78" t="s">
        <v>132</v>
      </c>
      <c r="B56" s="79"/>
      <c r="C56" s="3"/>
      <c r="D56" s="12">
        <v>34979.36</v>
      </c>
    </row>
    <row r="57" spans="1:4" ht="12.75">
      <c r="A57" s="82" t="s">
        <v>133</v>
      </c>
      <c r="B57" s="83"/>
      <c r="C57" s="3"/>
      <c r="D57" s="12"/>
    </row>
    <row r="58" spans="1:4" ht="12.75">
      <c r="A58" s="82" t="s">
        <v>134</v>
      </c>
      <c r="B58" s="83"/>
      <c r="C58" s="3"/>
      <c r="D58" s="12"/>
    </row>
    <row r="59" spans="1:4" ht="12.75">
      <c r="A59" s="82" t="s">
        <v>135</v>
      </c>
      <c r="B59" s="83"/>
      <c r="C59" s="3"/>
      <c r="D59" s="12"/>
    </row>
    <row r="60" spans="1:4" ht="28.5" customHeight="1">
      <c r="A60" s="82" t="s">
        <v>41</v>
      </c>
      <c r="B60" s="83"/>
      <c r="C60" s="3" t="s">
        <v>91</v>
      </c>
      <c r="D60" s="11"/>
    </row>
    <row r="61" spans="1:4" ht="22.5" customHeight="1">
      <c r="A61" s="82" t="s">
        <v>44</v>
      </c>
      <c r="B61" s="83"/>
      <c r="C61" s="3" t="s">
        <v>17</v>
      </c>
      <c r="D61" s="12"/>
    </row>
    <row r="62" spans="1:4" ht="25.5">
      <c r="A62" s="82" t="s">
        <v>45</v>
      </c>
      <c r="B62" s="83"/>
      <c r="C62" s="3" t="s">
        <v>39</v>
      </c>
      <c r="D62" s="12"/>
    </row>
    <row r="63" spans="1:4" ht="24.75" customHeight="1">
      <c r="A63" s="82" t="s">
        <v>46</v>
      </c>
      <c r="B63" s="83"/>
      <c r="C63" s="3" t="s">
        <v>92</v>
      </c>
      <c r="D63" s="12"/>
    </row>
    <row r="64" spans="1:4" ht="12.75">
      <c r="A64" s="78" t="s">
        <v>48</v>
      </c>
      <c r="B64" s="79"/>
      <c r="C64" s="3" t="s">
        <v>51</v>
      </c>
      <c r="D64" s="12">
        <v>152268.66</v>
      </c>
    </row>
    <row r="65" spans="1:4" ht="12.75">
      <c r="A65" s="82" t="s">
        <v>49</v>
      </c>
      <c r="B65" s="83"/>
      <c r="C65" s="3" t="s">
        <v>51</v>
      </c>
      <c r="D65" s="11"/>
    </row>
    <row r="66" spans="1:4" ht="12.75">
      <c r="A66" s="82" t="s">
        <v>78</v>
      </c>
      <c r="B66" s="83"/>
      <c r="C66" s="3" t="s">
        <v>51</v>
      </c>
      <c r="D66" s="11"/>
    </row>
    <row r="67" spans="1:4" ht="12.75">
      <c r="A67" s="82" t="s">
        <v>52</v>
      </c>
      <c r="B67" s="83"/>
      <c r="C67" s="3" t="s">
        <v>33</v>
      </c>
      <c r="D67" s="11"/>
    </row>
    <row r="68" spans="1:4" ht="41.25" customHeight="1">
      <c r="A68" s="78" t="s">
        <v>86</v>
      </c>
      <c r="B68" s="79"/>
      <c r="C68" s="3" t="s">
        <v>50</v>
      </c>
      <c r="D68" s="12">
        <v>175745.38</v>
      </c>
    </row>
    <row r="69" spans="1:4" ht="17.25" customHeight="1">
      <c r="A69" s="89" t="s">
        <v>53</v>
      </c>
      <c r="B69" s="90"/>
      <c r="C69" s="10"/>
      <c r="D69" s="13">
        <f>D37+D44+D50+D51+D52+D54+D56+D64+D68</f>
        <v>534047.65</v>
      </c>
    </row>
    <row r="70" spans="1:4" ht="12.75">
      <c r="A70" s="91" t="s">
        <v>198</v>
      </c>
      <c r="B70" s="91"/>
      <c r="C70" s="3" t="s">
        <v>197</v>
      </c>
      <c r="D70" s="11">
        <v>4683.64</v>
      </c>
    </row>
    <row r="71" spans="1:4" ht="12.75">
      <c r="A71" s="1"/>
      <c r="B71" s="1"/>
      <c r="C71" s="1"/>
      <c r="D71" s="1"/>
    </row>
    <row r="72" spans="1:4" ht="12.75">
      <c r="A72" s="5" t="s">
        <v>54</v>
      </c>
      <c r="B72" s="5"/>
      <c r="C72" s="5"/>
      <c r="D72" s="1"/>
    </row>
    <row r="73" spans="1:4" ht="12.75">
      <c r="A73" s="5" t="s">
        <v>80</v>
      </c>
      <c r="B73" s="5"/>
      <c r="C73" s="5"/>
      <c r="D73" s="1"/>
    </row>
    <row r="74" spans="1:4" ht="12.75">
      <c r="A74" s="5" t="s">
        <v>186</v>
      </c>
      <c r="B74" s="5"/>
      <c r="C74" s="5"/>
      <c r="D74" s="1"/>
    </row>
    <row r="75" spans="1:4" ht="12.75">
      <c r="A75" s="5" t="s">
        <v>181</v>
      </c>
      <c r="B75" s="5"/>
      <c r="C75" s="5"/>
      <c r="D75" s="1"/>
    </row>
    <row r="76" spans="1:4" ht="12.75">
      <c r="A76" s="5" t="s">
        <v>56</v>
      </c>
      <c r="B76" s="4"/>
      <c r="C76" s="4"/>
      <c r="D76" s="1"/>
    </row>
    <row r="77" spans="1:4" ht="12.75">
      <c r="A77" s="5" t="s">
        <v>57</v>
      </c>
      <c r="B77" s="4"/>
      <c r="C77" s="4"/>
      <c r="D77" s="1"/>
    </row>
    <row r="78" spans="1:4" ht="12.75">
      <c r="A78" s="5" t="s">
        <v>58</v>
      </c>
      <c r="B78" s="4"/>
      <c r="C78" s="4"/>
      <c r="D78" s="1"/>
    </row>
    <row r="79" spans="1:4" ht="12.75">
      <c r="A79" s="4"/>
      <c r="B79" s="4"/>
      <c r="C79" s="4"/>
      <c r="D79" s="1"/>
    </row>
    <row r="80" spans="1:4" ht="12.75">
      <c r="A80" s="5"/>
      <c r="B80" s="4"/>
      <c r="C80" s="4"/>
      <c r="D80" s="1"/>
    </row>
    <row r="81" spans="1:4" ht="12.75">
      <c r="A81" s="5" t="s">
        <v>65</v>
      </c>
      <c r="B81" s="5"/>
      <c r="C81" s="4"/>
      <c r="D81" s="1"/>
    </row>
  </sheetData>
  <sheetProtection/>
  <mergeCells count="55">
    <mergeCell ref="A70:B70"/>
    <mergeCell ref="A68:B68"/>
    <mergeCell ref="A69:B69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48:B48"/>
    <mergeCell ref="A49:B49"/>
    <mergeCell ref="A50:B50"/>
    <mergeCell ref="A51:B51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0:B30"/>
    <mergeCell ref="A32:C32"/>
    <mergeCell ref="A33:D33"/>
    <mergeCell ref="A35:B35"/>
    <mergeCell ref="A36:B36"/>
    <mergeCell ref="A37:B37"/>
    <mergeCell ref="A38:B38"/>
    <mergeCell ref="A39:B39"/>
    <mergeCell ref="A22:B22"/>
    <mergeCell ref="A23:B23"/>
    <mergeCell ref="A24:B24"/>
    <mergeCell ref="A25:B25"/>
    <mergeCell ref="A26:B26"/>
    <mergeCell ref="A27:B27"/>
    <mergeCell ref="A28:B28"/>
    <mergeCell ref="A29:B29"/>
    <mergeCell ref="A19:B19"/>
    <mergeCell ref="A20:B20"/>
    <mergeCell ref="A21:B21"/>
    <mergeCell ref="A14:B14"/>
    <mergeCell ref="A15:B15"/>
    <mergeCell ref="A16:B16"/>
    <mergeCell ref="A17:B17"/>
    <mergeCell ref="A18:B18"/>
  </mergeCells>
  <printOptions/>
  <pageMargins left="0.75" right="0.75" top="0.5" bottom="0.28" header="0.32" footer="0.29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83"/>
  <sheetViews>
    <sheetView zoomScalePageLayoutView="0" workbookViewId="0" topLeftCell="A55">
      <selection activeCell="F64" sqref="F64"/>
    </sheetView>
  </sheetViews>
  <sheetFormatPr defaultColWidth="9.140625" defaultRowHeight="12.75"/>
  <cols>
    <col min="1" max="1" width="47.421875" style="0" customWidth="1"/>
    <col min="2" max="2" width="6.140625" style="0" customWidth="1"/>
    <col min="3" max="3" width="18.57421875" style="0" customWidth="1"/>
    <col min="4" max="4" width="11.57421875" style="0" customWidth="1"/>
  </cols>
  <sheetData>
    <row r="6" spans="1:3" ht="12.75">
      <c r="A6" s="8" t="s">
        <v>6</v>
      </c>
      <c r="B6" s="2"/>
      <c r="C6" s="2"/>
    </row>
    <row r="7" spans="1:3" ht="12.75">
      <c r="A7" s="8" t="s">
        <v>7</v>
      </c>
      <c r="B7" s="2"/>
      <c r="C7" s="2"/>
    </row>
    <row r="8" spans="1:3" ht="12.75">
      <c r="A8" s="8" t="s">
        <v>176</v>
      </c>
      <c r="B8" s="2"/>
      <c r="C8" s="2"/>
    </row>
    <row r="9" spans="1:3" ht="12.75">
      <c r="A9" s="6"/>
      <c r="B9" s="2"/>
      <c r="C9" s="2"/>
    </row>
    <row r="11" ht="12.75">
      <c r="A11" s="9" t="s">
        <v>93</v>
      </c>
    </row>
    <row r="13" ht="12.75">
      <c r="A13" t="s">
        <v>94</v>
      </c>
    </row>
    <row r="14" spans="1:4" ht="51">
      <c r="A14" s="70" t="s">
        <v>0</v>
      </c>
      <c r="B14" s="71"/>
      <c r="C14" s="7" t="s">
        <v>59</v>
      </c>
      <c r="D14" s="7" t="s">
        <v>60</v>
      </c>
    </row>
    <row r="15" spans="1:4" ht="12.75">
      <c r="A15" s="85" t="s">
        <v>177</v>
      </c>
      <c r="B15" s="86"/>
      <c r="C15" s="28">
        <v>0</v>
      </c>
      <c r="D15" s="28">
        <v>0</v>
      </c>
    </row>
    <row r="16" spans="1:4" ht="12.75">
      <c r="A16" s="85" t="s">
        <v>154</v>
      </c>
      <c r="B16" s="86"/>
      <c r="C16" s="7"/>
      <c r="D16" s="7">
        <v>0</v>
      </c>
    </row>
    <row r="17" spans="1:4" ht="12.75">
      <c r="A17" s="82" t="s">
        <v>153</v>
      </c>
      <c r="B17" s="83"/>
      <c r="C17" s="12">
        <f>C19+C20+C21+C22</f>
        <v>537106.8200000001</v>
      </c>
      <c r="D17" s="11">
        <f>9574.72+12075.4</f>
        <v>21650.12</v>
      </c>
    </row>
    <row r="18" spans="1:4" ht="12.75">
      <c r="A18" s="82" t="s">
        <v>118</v>
      </c>
      <c r="B18" s="83"/>
      <c r="C18" s="11"/>
      <c r="D18" s="11"/>
    </row>
    <row r="19" spans="1:4" ht="12.75">
      <c r="A19" s="80" t="s">
        <v>119</v>
      </c>
      <c r="B19" s="81"/>
      <c r="C19" s="12">
        <f>D37+D43+D44+D50+D51+D52</f>
        <v>168525.93</v>
      </c>
      <c r="D19" s="11"/>
    </row>
    <row r="20" spans="1:4" ht="12.75">
      <c r="A20" s="80" t="s">
        <v>120</v>
      </c>
      <c r="B20" s="81"/>
      <c r="C20" s="12">
        <f>D56+D54</f>
        <v>38688.189999999995</v>
      </c>
      <c r="D20" s="11"/>
    </row>
    <row r="21" spans="1:4" ht="12.75">
      <c r="A21" s="80" t="s">
        <v>121</v>
      </c>
      <c r="B21" s="81"/>
      <c r="C21" s="12">
        <f>D64</f>
        <v>153140.76</v>
      </c>
      <c r="D21" s="11"/>
    </row>
    <row r="22" spans="1:4" ht="12.75">
      <c r="A22" s="80" t="s">
        <v>122</v>
      </c>
      <c r="B22" s="81"/>
      <c r="C22" s="12">
        <f>D68</f>
        <v>176751.94</v>
      </c>
      <c r="D22" s="11"/>
    </row>
    <row r="23" spans="1:4" ht="12.75">
      <c r="A23" s="82" t="s">
        <v>1</v>
      </c>
      <c r="B23" s="83"/>
      <c r="C23" s="12">
        <f>C15+C17-C25</f>
        <v>494246.37000000005</v>
      </c>
      <c r="D23" s="11">
        <f>D15+D17-D25</f>
        <v>15686.64</v>
      </c>
    </row>
    <row r="24" spans="1:4" ht="12.75">
      <c r="A24" s="82" t="s">
        <v>2</v>
      </c>
      <c r="B24" s="83"/>
      <c r="C24" s="11"/>
      <c r="D24" s="11"/>
    </row>
    <row r="25" spans="1:4" ht="12.75">
      <c r="A25" s="82" t="s">
        <v>3</v>
      </c>
      <c r="B25" s="83"/>
      <c r="C25" s="12">
        <v>42860.45</v>
      </c>
      <c r="D25" s="12">
        <f>2519.92+3443.56</f>
        <v>5963.48</v>
      </c>
    </row>
    <row r="26" spans="1:4" ht="12.75">
      <c r="A26" s="82" t="s">
        <v>4</v>
      </c>
      <c r="B26" s="83"/>
      <c r="C26" s="12">
        <f>D69</f>
        <v>537106.8200000001</v>
      </c>
      <c r="D26" s="12">
        <v>0</v>
      </c>
    </row>
    <row r="27" spans="1:4" ht="12.75">
      <c r="A27" s="82" t="s">
        <v>124</v>
      </c>
      <c r="B27" s="83"/>
      <c r="C27" s="12">
        <v>0</v>
      </c>
      <c r="D27" s="12">
        <v>0</v>
      </c>
    </row>
    <row r="28" spans="1:4" ht="12.75">
      <c r="A28" s="82" t="s">
        <v>125</v>
      </c>
      <c r="B28" s="83"/>
      <c r="C28" s="12">
        <v>0</v>
      </c>
      <c r="D28" s="12">
        <v>0</v>
      </c>
    </row>
    <row r="29" spans="1:4" ht="30" customHeight="1">
      <c r="A29" s="82" t="s">
        <v>152</v>
      </c>
      <c r="B29" s="83"/>
      <c r="C29" s="12">
        <v>0</v>
      </c>
      <c r="D29" s="12">
        <v>0</v>
      </c>
    </row>
    <row r="30" spans="1:4" ht="30" customHeight="1">
      <c r="A30" s="82" t="s">
        <v>183</v>
      </c>
      <c r="B30" s="83"/>
      <c r="C30" s="12">
        <v>0</v>
      </c>
      <c r="D30" s="12">
        <v>0</v>
      </c>
    </row>
    <row r="31" spans="1:4" ht="12.75">
      <c r="A31" s="1"/>
      <c r="B31" s="1"/>
      <c r="C31" s="1"/>
      <c r="D31" s="1"/>
    </row>
    <row r="32" spans="1:4" ht="12.75">
      <c r="A32" s="72" t="s">
        <v>8</v>
      </c>
      <c r="B32" s="72"/>
      <c r="C32" s="72"/>
      <c r="D32" s="1"/>
    </row>
    <row r="33" spans="1:4" ht="12.75">
      <c r="A33" s="73" t="s">
        <v>180</v>
      </c>
      <c r="B33" s="73"/>
      <c r="C33" s="73"/>
      <c r="D33" s="73"/>
    </row>
    <row r="34" spans="1:4" ht="12.75">
      <c r="A34" s="1"/>
      <c r="B34" s="1"/>
      <c r="C34" s="1"/>
      <c r="D34" s="1"/>
    </row>
    <row r="35" spans="1:4" ht="12.75">
      <c r="A35" s="84" t="s">
        <v>9</v>
      </c>
      <c r="B35" s="69"/>
      <c r="C35" s="3" t="s">
        <v>10</v>
      </c>
      <c r="D35" s="3" t="s">
        <v>11</v>
      </c>
    </row>
    <row r="36" spans="1:4" ht="12.75">
      <c r="A36" s="87" t="s">
        <v>127</v>
      </c>
      <c r="B36" s="87"/>
      <c r="C36" s="3"/>
      <c r="D36" s="3"/>
    </row>
    <row r="37" spans="1:4" ht="12.75">
      <c r="A37" s="87" t="s">
        <v>139</v>
      </c>
      <c r="B37" s="87"/>
      <c r="C37" s="3"/>
      <c r="D37" s="12">
        <v>62868.31</v>
      </c>
    </row>
    <row r="38" spans="1:4" ht="21" customHeight="1">
      <c r="A38" s="82" t="s">
        <v>12</v>
      </c>
      <c r="B38" s="88"/>
      <c r="C38" s="3" t="s">
        <v>13</v>
      </c>
      <c r="D38" s="12"/>
    </row>
    <row r="39" spans="1:4" ht="12.75">
      <c r="A39" s="82" t="s">
        <v>14</v>
      </c>
      <c r="B39" s="83"/>
      <c r="C39" s="3" t="s">
        <v>15</v>
      </c>
      <c r="D39" s="12"/>
    </row>
    <row r="40" spans="1:4" ht="12.75">
      <c r="A40" s="82" t="s">
        <v>16</v>
      </c>
      <c r="B40" s="83"/>
      <c r="C40" s="3" t="s">
        <v>17</v>
      </c>
      <c r="D40" s="12"/>
    </row>
    <row r="41" spans="1:4" ht="12.75">
      <c r="A41" s="82" t="s">
        <v>18</v>
      </c>
      <c r="B41" s="83"/>
      <c r="C41" s="3" t="s">
        <v>19</v>
      </c>
      <c r="D41" s="12"/>
    </row>
    <row r="42" spans="1:4" ht="12.75">
      <c r="A42" s="82" t="s">
        <v>20</v>
      </c>
      <c r="B42" s="83"/>
      <c r="C42" s="3" t="s">
        <v>21</v>
      </c>
      <c r="D42" s="12"/>
    </row>
    <row r="43" spans="1:4" ht="12.75">
      <c r="A43" s="82" t="s">
        <v>22</v>
      </c>
      <c r="B43" s="83"/>
      <c r="C43" s="3" t="s">
        <v>23</v>
      </c>
      <c r="D43" s="12"/>
    </row>
    <row r="44" spans="1:4" ht="21.75" customHeight="1">
      <c r="A44" s="85" t="s">
        <v>24</v>
      </c>
      <c r="B44" s="86"/>
      <c r="C44" s="3" t="s">
        <v>25</v>
      </c>
      <c r="D44" s="12">
        <v>43642.72</v>
      </c>
    </row>
    <row r="45" spans="1:4" ht="25.5">
      <c r="A45" s="82" t="s">
        <v>26</v>
      </c>
      <c r="B45" s="83"/>
      <c r="C45" s="3" t="s">
        <v>27</v>
      </c>
      <c r="D45" s="12"/>
    </row>
    <row r="46" spans="1:4" ht="25.5">
      <c r="A46" s="82" t="s">
        <v>28</v>
      </c>
      <c r="B46" s="83"/>
      <c r="C46" s="3" t="s">
        <v>27</v>
      </c>
      <c r="D46" s="12"/>
    </row>
    <row r="47" spans="1:4" ht="25.5">
      <c r="A47" s="82" t="s">
        <v>29</v>
      </c>
      <c r="B47" s="83"/>
      <c r="C47" s="3" t="s">
        <v>30</v>
      </c>
      <c r="D47" s="12"/>
    </row>
    <row r="48" spans="1:4" ht="31.5" customHeight="1">
      <c r="A48" s="82" t="s">
        <v>47</v>
      </c>
      <c r="B48" s="83"/>
      <c r="C48" s="3" t="s">
        <v>31</v>
      </c>
      <c r="D48" s="12"/>
    </row>
    <row r="49" spans="1:4" ht="22.5" customHeight="1">
      <c r="A49" s="82" t="s">
        <v>32</v>
      </c>
      <c r="B49" s="83"/>
      <c r="C49" s="3" t="s">
        <v>13</v>
      </c>
      <c r="D49" s="12"/>
    </row>
    <row r="50" spans="1:4" ht="21.75" customHeight="1">
      <c r="A50" s="82" t="s">
        <v>34</v>
      </c>
      <c r="B50" s="83"/>
      <c r="C50" s="3" t="s">
        <v>90</v>
      </c>
      <c r="D50" s="12">
        <v>568.94</v>
      </c>
    </row>
    <row r="51" spans="1:4" ht="12.75">
      <c r="A51" s="82" t="s">
        <v>35</v>
      </c>
      <c r="B51" s="83"/>
      <c r="C51" s="3" t="s">
        <v>13</v>
      </c>
      <c r="D51" s="12">
        <v>47317.18</v>
      </c>
    </row>
    <row r="52" spans="1:4" ht="24.75" customHeight="1">
      <c r="A52" s="82" t="s">
        <v>37</v>
      </c>
      <c r="B52" s="83"/>
      <c r="C52" s="3" t="s">
        <v>36</v>
      </c>
      <c r="D52" s="12">
        <v>14128.78</v>
      </c>
    </row>
    <row r="53" spans="1:4" ht="38.25">
      <c r="A53" s="82" t="s">
        <v>38</v>
      </c>
      <c r="B53" s="83"/>
      <c r="C53" s="3" t="s">
        <v>156</v>
      </c>
      <c r="D53" s="12"/>
    </row>
    <row r="54" spans="1:4" ht="25.5">
      <c r="A54" s="82" t="s">
        <v>155</v>
      </c>
      <c r="B54" s="83"/>
      <c r="C54" s="3" t="s">
        <v>43</v>
      </c>
      <c r="D54" s="12">
        <v>3508.49</v>
      </c>
    </row>
    <row r="55" spans="1:4" ht="25.5">
      <c r="A55" s="82" t="s">
        <v>42</v>
      </c>
      <c r="B55" s="83"/>
      <c r="C55" s="3" t="s">
        <v>43</v>
      </c>
      <c r="D55" s="12"/>
    </row>
    <row r="56" spans="1:4" ht="12.75">
      <c r="A56" s="78" t="s">
        <v>132</v>
      </c>
      <c r="B56" s="79"/>
      <c r="C56" s="3"/>
      <c r="D56" s="12">
        <v>35179.7</v>
      </c>
    </row>
    <row r="57" spans="1:4" ht="12.75">
      <c r="A57" s="82" t="s">
        <v>133</v>
      </c>
      <c r="B57" s="83"/>
      <c r="C57" s="3"/>
      <c r="D57" s="12"/>
    </row>
    <row r="58" spans="1:4" ht="12.75">
      <c r="A58" s="82" t="s">
        <v>134</v>
      </c>
      <c r="B58" s="83"/>
      <c r="C58" s="3"/>
      <c r="D58" s="12"/>
    </row>
    <row r="59" spans="1:4" ht="12.75">
      <c r="A59" s="82" t="s">
        <v>135</v>
      </c>
      <c r="B59" s="83"/>
      <c r="C59" s="3"/>
      <c r="D59" s="12"/>
    </row>
    <row r="60" spans="1:4" ht="29.25" customHeight="1">
      <c r="A60" s="82" t="s">
        <v>41</v>
      </c>
      <c r="B60" s="83"/>
      <c r="C60" s="3" t="s">
        <v>91</v>
      </c>
      <c r="D60" s="11"/>
    </row>
    <row r="61" spans="1:4" ht="30" customHeight="1">
      <c r="A61" s="82" t="s">
        <v>44</v>
      </c>
      <c r="B61" s="83"/>
      <c r="C61" s="3" t="s">
        <v>17</v>
      </c>
      <c r="D61" s="12"/>
    </row>
    <row r="62" spans="1:4" ht="25.5">
      <c r="A62" s="82" t="s">
        <v>45</v>
      </c>
      <c r="B62" s="83"/>
      <c r="C62" s="3" t="s">
        <v>39</v>
      </c>
      <c r="D62" s="12"/>
    </row>
    <row r="63" spans="1:4" ht="27" customHeight="1">
      <c r="A63" s="82" t="s">
        <v>46</v>
      </c>
      <c r="B63" s="83"/>
      <c r="C63" s="3" t="s">
        <v>92</v>
      </c>
      <c r="D63" s="12"/>
    </row>
    <row r="64" spans="1:4" ht="25.5" customHeight="1">
      <c r="A64" s="78" t="s">
        <v>48</v>
      </c>
      <c r="B64" s="79"/>
      <c r="C64" s="3" t="s">
        <v>51</v>
      </c>
      <c r="D64" s="12">
        <v>153140.76</v>
      </c>
    </row>
    <row r="65" spans="1:4" ht="12.75">
      <c r="A65" s="82" t="s">
        <v>49</v>
      </c>
      <c r="B65" s="83"/>
      <c r="C65" s="3" t="s">
        <v>51</v>
      </c>
      <c r="D65" s="11"/>
    </row>
    <row r="66" spans="1:4" ht="12.75">
      <c r="A66" s="82" t="s">
        <v>78</v>
      </c>
      <c r="B66" s="83"/>
      <c r="C66" s="3" t="s">
        <v>51</v>
      </c>
      <c r="D66" s="11"/>
    </row>
    <row r="67" spans="1:4" ht="12.75">
      <c r="A67" s="82" t="s">
        <v>52</v>
      </c>
      <c r="B67" s="83"/>
      <c r="C67" s="3" t="s">
        <v>33</v>
      </c>
      <c r="D67" s="11"/>
    </row>
    <row r="68" spans="1:4" ht="37.5" customHeight="1">
      <c r="A68" s="78" t="s">
        <v>86</v>
      </c>
      <c r="B68" s="79"/>
      <c r="C68" s="3" t="s">
        <v>50</v>
      </c>
      <c r="D68" s="12">
        <v>176751.94</v>
      </c>
    </row>
    <row r="69" spans="1:4" ht="12.75">
      <c r="A69" s="89" t="s">
        <v>53</v>
      </c>
      <c r="B69" s="90"/>
      <c r="C69" s="10"/>
      <c r="D69" s="13">
        <f>D37+D44+D50+D51+D52+D54+D56+D64+D68</f>
        <v>537106.8200000001</v>
      </c>
    </row>
    <row r="70" spans="1:4" ht="12.75">
      <c r="A70" s="91" t="s">
        <v>198</v>
      </c>
      <c r="B70" s="91"/>
      <c r="C70" s="3" t="s">
        <v>197</v>
      </c>
      <c r="D70" s="11">
        <v>4683.64</v>
      </c>
    </row>
    <row r="71" spans="1:4" ht="12.75">
      <c r="A71" s="91" t="s">
        <v>203</v>
      </c>
      <c r="B71" s="91"/>
      <c r="C71" s="3" t="s">
        <v>197</v>
      </c>
      <c r="D71" s="11">
        <v>1648.72</v>
      </c>
    </row>
    <row r="72" spans="1:4" ht="12.75">
      <c r="A72" s="68"/>
      <c r="B72" s="68"/>
      <c r="C72" s="14"/>
      <c r="D72" s="27"/>
    </row>
    <row r="73" spans="1:4" ht="12.75">
      <c r="A73" s="68"/>
      <c r="B73" s="68"/>
      <c r="C73" s="14"/>
      <c r="D73" s="27"/>
    </row>
    <row r="74" spans="1:4" ht="12.75">
      <c r="A74" s="5" t="s">
        <v>54</v>
      </c>
      <c r="B74" s="5"/>
      <c r="C74" s="5"/>
      <c r="D74" s="1"/>
    </row>
    <row r="75" spans="1:4" ht="12.75">
      <c r="A75" s="5" t="s">
        <v>80</v>
      </c>
      <c r="B75" s="5"/>
      <c r="C75" s="5"/>
      <c r="D75" s="1"/>
    </row>
    <row r="76" spans="1:4" ht="12.75">
      <c r="A76" s="5" t="s">
        <v>206</v>
      </c>
      <c r="B76" s="5"/>
      <c r="C76" s="5"/>
      <c r="D76" s="1"/>
    </row>
    <row r="77" spans="1:4" ht="12.75">
      <c r="A77" s="5" t="s">
        <v>184</v>
      </c>
      <c r="B77" s="5"/>
      <c r="C77" s="5"/>
      <c r="D77" s="1"/>
    </row>
    <row r="78" spans="1:4" ht="12.75">
      <c r="A78" s="5" t="s">
        <v>56</v>
      </c>
      <c r="B78" s="4"/>
      <c r="C78" s="4"/>
      <c r="D78" s="1"/>
    </row>
    <row r="79" spans="1:4" ht="12.75">
      <c r="A79" s="5" t="s">
        <v>57</v>
      </c>
      <c r="B79" s="4"/>
      <c r="C79" s="4"/>
      <c r="D79" s="1"/>
    </row>
    <row r="80" spans="1:4" ht="12.75">
      <c r="A80" s="5" t="s">
        <v>58</v>
      </c>
      <c r="B80" s="4"/>
      <c r="C80" s="4"/>
      <c r="D80" s="1"/>
    </row>
    <row r="81" spans="1:4" ht="12.75">
      <c r="A81" s="4"/>
      <c r="B81" s="4"/>
      <c r="C81" s="4"/>
      <c r="D81" s="1"/>
    </row>
    <row r="82" spans="1:4" ht="12.75">
      <c r="A82" s="5"/>
      <c r="B82" s="4"/>
      <c r="C82" s="4"/>
      <c r="D82" s="1"/>
    </row>
    <row r="83" spans="1:4" ht="12.75">
      <c r="A83" s="5" t="s">
        <v>65</v>
      </c>
      <c r="B83" s="5"/>
      <c r="C83" s="4"/>
      <c r="D83" s="1"/>
    </row>
  </sheetData>
  <sheetProtection/>
  <mergeCells count="56">
    <mergeCell ref="A70:B70"/>
    <mergeCell ref="A71:B71"/>
    <mergeCell ref="A68:B68"/>
    <mergeCell ref="A69:B69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48:B48"/>
    <mergeCell ref="A49:B49"/>
    <mergeCell ref="A50:B50"/>
    <mergeCell ref="A51:B51"/>
    <mergeCell ref="A52:B52"/>
    <mergeCell ref="A53:B53"/>
    <mergeCell ref="A54:B54"/>
    <mergeCell ref="A55:B55"/>
    <mergeCell ref="A40:B40"/>
    <mergeCell ref="A41:B41"/>
    <mergeCell ref="A42:B42"/>
    <mergeCell ref="A43:B43"/>
    <mergeCell ref="A44:B44"/>
    <mergeCell ref="A45:B45"/>
    <mergeCell ref="A46:B46"/>
    <mergeCell ref="A47:B47"/>
    <mergeCell ref="A30:B30"/>
    <mergeCell ref="A32:C32"/>
    <mergeCell ref="A33:D33"/>
    <mergeCell ref="A35:B35"/>
    <mergeCell ref="A36:B36"/>
    <mergeCell ref="A37:B37"/>
    <mergeCell ref="A38:B38"/>
    <mergeCell ref="A39:B39"/>
    <mergeCell ref="A22:B22"/>
    <mergeCell ref="A23:B23"/>
    <mergeCell ref="A24:B24"/>
    <mergeCell ref="A25:B25"/>
    <mergeCell ref="A26:B26"/>
    <mergeCell ref="A27:B27"/>
    <mergeCell ref="A28:B28"/>
    <mergeCell ref="A29:B29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5" right="0.75" top="0.41" bottom="0.32" header="0.21" footer="0.1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G86"/>
  <sheetViews>
    <sheetView zoomScalePageLayoutView="0" workbookViewId="0" topLeftCell="A48">
      <selection activeCell="G66" sqref="G66"/>
    </sheetView>
  </sheetViews>
  <sheetFormatPr defaultColWidth="9.140625" defaultRowHeight="12.75"/>
  <cols>
    <col min="1" max="1" width="47.421875" style="0" customWidth="1"/>
    <col min="2" max="2" width="13.421875" style="0" customWidth="1"/>
    <col min="3" max="4" width="15.28125" style="0" customWidth="1"/>
  </cols>
  <sheetData>
    <row r="5" spans="1:3" ht="12.75">
      <c r="A5" s="8" t="s">
        <v>6</v>
      </c>
      <c r="B5" s="2"/>
      <c r="C5" s="2"/>
    </row>
    <row r="6" spans="1:3" ht="12.75">
      <c r="A6" s="8" t="s">
        <v>7</v>
      </c>
      <c r="B6" s="2"/>
      <c r="C6" s="2"/>
    </row>
    <row r="7" spans="1:3" ht="12.75">
      <c r="A7" s="8" t="s">
        <v>176</v>
      </c>
      <c r="B7" s="2"/>
      <c r="C7" s="2"/>
    </row>
    <row r="8" spans="1:3" ht="12.75">
      <c r="A8" s="6"/>
      <c r="B8" s="2"/>
      <c r="C8" s="2"/>
    </row>
    <row r="9" ht="12.75">
      <c r="A9" s="9" t="s">
        <v>88</v>
      </c>
    </row>
    <row r="11" ht="12.75">
      <c r="A11" t="s">
        <v>89</v>
      </c>
    </row>
    <row r="12" spans="1:4" ht="38.25">
      <c r="A12" s="70" t="s">
        <v>0</v>
      </c>
      <c r="B12" s="71"/>
      <c r="C12" s="7" t="s">
        <v>59</v>
      </c>
      <c r="D12" s="7" t="s">
        <v>60</v>
      </c>
    </row>
    <row r="13" spans="1:4" ht="12.75">
      <c r="A13" s="85" t="s">
        <v>177</v>
      </c>
      <c r="B13" s="86"/>
      <c r="C13" s="34">
        <v>28675.82</v>
      </c>
      <c r="D13" s="34">
        <v>0</v>
      </c>
    </row>
    <row r="14" spans="1:4" ht="12.75">
      <c r="A14" s="85" t="s">
        <v>178</v>
      </c>
      <c r="B14" s="86"/>
      <c r="C14" s="7"/>
      <c r="D14" s="7"/>
    </row>
    <row r="15" spans="1:4" ht="12.75">
      <c r="A15" s="82" t="s">
        <v>179</v>
      </c>
      <c r="B15" s="83"/>
      <c r="C15" s="12">
        <f>C17+C18+C19+C20</f>
        <v>530781.076</v>
      </c>
      <c r="D15" s="11">
        <f>7638.3+9510.21</f>
        <v>17148.51</v>
      </c>
    </row>
    <row r="16" spans="1:4" ht="12.75">
      <c r="A16" s="82" t="s">
        <v>118</v>
      </c>
      <c r="B16" s="83"/>
      <c r="C16" s="11"/>
      <c r="D16" s="11"/>
    </row>
    <row r="17" spans="1:4" ht="12.75">
      <c r="A17" s="80" t="s">
        <v>119</v>
      </c>
      <c r="B17" s="81"/>
      <c r="C17" s="12">
        <f>D35+D42+D49+D50+D51</f>
        <v>164065.946</v>
      </c>
      <c r="D17" s="11"/>
    </row>
    <row r="18" spans="1:4" ht="12.75">
      <c r="A18" s="80" t="s">
        <v>120</v>
      </c>
      <c r="B18" s="81"/>
      <c r="C18" s="12">
        <f>D54+D56</f>
        <v>38492.350000000006</v>
      </c>
      <c r="D18" s="11"/>
    </row>
    <row r="19" spans="1:4" ht="12.75">
      <c r="A19" s="80" t="s">
        <v>121</v>
      </c>
      <c r="B19" s="81"/>
      <c r="C19" s="12">
        <f>D63</f>
        <v>152365.56</v>
      </c>
      <c r="D19" s="11"/>
    </row>
    <row r="20" spans="1:4" ht="12.75">
      <c r="A20" s="80" t="s">
        <v>122</v>
      </c>
      <c r="B20" s="81"/>
      <c r="C20" s="12">
        <f>D67</f>
        <v>175857.22</v>
      </c>
      <c r="D20" s="11"/>
    </row>
    <row r="21" spans="1:4" ht="12.75">
      <c r="A21" s="82" t="s">
        <v>1</v>
      </c>
      <c r="B21" s="83"/>
      <c r="C21" s="12">
        <f>C13+C15-C23</f>
        <v>516813.41599999997</v>
      </c>
      <c r="D21" s="11">
        <f>D13+D15-D23</f>
        <v>10737.909999999998</v>
      </c>
    </row>
    <row r="22" spans="1:4" ht="12.75">
      <c r="A22" s="82" t="s">
        <v>2</v>
      </c>
      <c r="B22" s="83"/>
      <c r="C22" s="11"/>
      <c r="D22" s="11"/>
    </row>
    <row r="23" spans="1:4" ht="12.75">
      <c r="A23" s="82" t="s">
        <v>3</v>
      </c>
      <c r="B23" s="83"/>
      <c r="C23" s="11">
        <v>42643.48</v>
      </c>
      <c r="D23" s="11">
        <f>3045.7+3364.9</f>
        <v>6410.6</v>
      </c>
    </row>
    <row r="24" spans="1:4" ht="12.75">
      <c r="A24" s="82" t="s">
        <v>4</v>
      </c>
      <c r="B24" s="83"/>
      <c r="C24" s="12">
        <f>D68</f>
        <v>530781.076</v>
      </c>
      <c r="D24" s="11">
        <v>0</v>
      </c>
    </row>
    <row r="25" spans="1:4" ht="12.75">
      <c r="A25" s="82" t="s">
        <v>124</v>
      </c>
      <c r="B25" s="83"/>
      <c r="C25" s="12"/>
      <c r="D25" s="11">
        <v>0</v>
      </c>
    </row>
    <row r="26" spans="1:4" ht="12.75">
      <c r="A26" s="82" t="s">
        <v>125</v>
      </c>
      <c r="B26" s="83"/>
      <c r="C26" s="3"/>
      <c r="D26" s="11">
        <v>0</v>
      </c>
    </row>
    <row r="27" spans="1:4" ht="12.75">
      <c r="A27" s="82" t="s">
        <v>152</v>
      </c>
      <c r="B27" s="83"/>
      <c r="C27" s="3"/>
      <c r="D27" s="11">
        <v>0</v>
      </c>
    </row>
    <row r="28" spans="1:4" ht="12.75">
      <c r="A28" s="82" t="s">
        <v>183</v>
      </c>
      <c r="B28" s="83"/>
      <c r="C28" s="3"/>
      <c r="D28" s="11">
        <v>0</v>
      </c>
    </row>
    <row r="29" spans="1:4" ht="12.75">
      <c r="A29" s="72" t="s">
        <v>8</v>
      </c>
      <c r="B29" s="72"/>
      <c r="C29" s="72"/>
      <c r="D29" s="1"/>
    </row>
    <row r="30" spans="1:4" ht="12.75">
      <c r="A30" s="73" t="s">
        <v>180</v>
      </c>
      <c r="B30" s="73"/>
      <c r="C30" s="73"/>
      <c r="D30" s="1"/>
    </row>
    <row r="31" spans="1:4" ht="12.75">
      <c r="A31" s="1"/>
      <c r="B31" s="1"/>
      <c r="C31" s="1"/>
      <c r="D31" s="1"/>
    </row>
    <row r="32" spans="1:4" ht="25.5">
      <c r="A32" s="84" t="s">
        <v>9</v>
      </c>
      <c r="B32" s="69"/>
      <c r="C32" s="3" t="s">
        <v>126</v>
      </c>
      <c r="D32" s="3" t="s">
        <v>11</v>
      </c>
    </row>
    <row r="33" spans="1:4" ht="12.75">
      <c r="A33" s="15"/>
      <c r="B33" s="19"/>
      <c r="C33" s="19"/>
      <c r="D33" s="17"/>
    </row>
    <row r="34" spans="1:4" ht="12.75">
      <c r="A34" s="16" t="s">
        <v>127</v>
      </c>
      <c r="B34" s="26"/>
      <c r="C34" s="20"/>
      <c r="D34" s="18"/>
    </row>
    <row r="35" spans="1:7" ht="12.75">
      <c r="A35" s="103" t="s">
        <v>128</v>
      </c>
      <c r="B35" s="104"/>
      <c r="C35" s="20"/>
      <c r="D35" s="18">
        <f>9434.4*6.63</f>
        <v>62550.072</v>
      </c>
      <c r="G35" s="1"/>
    </row>
    <row r="36" spans="1:7" ht="24" customHeight="1">
      <c r="A36" s="82" t="s">
        <v>12</v>
      </c>
      <c r="B36" s="83"/>
      <c r="C36" s="3" t="s">
        <v>13</v>
      </c>
      <c r="D36" s="12"/>
      <c r="G36" s="1"/>
    </row>
    <row r="37" spans="1:7" ht="12.75">
      <c r="A37" s="82" t="s">
        <v>14</v>
      </c>
      <c r="B37" s="83"/>
      <c r="C37" s="3" t="s">
        <v>15</v>
      </c>
      <c r="D37" s="12"/>
      <c r="G37" s="1"/>
    </row>
    <row r="38" spans="1:4" ht="12.75">
      <c r="A38" s="84" t="s">
        <v>82</v>
      </c>
      <c r="B38" s="69"/>
      <c r="C38" s="3" t="s">
        <v>17</v>
      </c>
      <c r="D38" s="12"/>
    </row>
    <row r="39" spans="1:4" ht="12.75">
      <c r="A39" s="82" t="s">
        <v>18</v>
      </c>
      <c r="B39" s="83"/>
      <c r="C39" s="3" t="s">
        <v>19</v>
      </c>
      <c r="D39" s="12"/>
    </row>
    <row r="40" spans="1:4" ht="12.75">
      <c r="A40" s="82" t="s">
        <v>20</v>
      </c>
      <c r="B40" s="83"/>
      <c r="C40" s="3" t="s">
        <v>21</v>
      </c>
      <c r="D40" s="12"/>
    </row>
    <row r="41" spans="1:4" ht="12.75">
      <c r="A41" s="82" t="s">
        <v>22</v>
      </c>
      <c r="B41" s="83"/>
      <c r="C41" s="3" t="s">
        <v>23</v>
      </c>
      <c r="D41" s="12"/>
    </row>
    <row r="42" spans="1:4" ht="12.75">
      <c r="A42" s="105" t="s">
        <v>24</v>
      </c>
      <c r="B42" s="106"/>
      <c r="C42" s="99" t="s">
        <v>129</v>
      </c>
      <c r="D42" s="12">
        <f>9434.4*2.2+19059.21</f>
        <v>39814.89</v>
      </c>
    </row>
    <row r="43" spans="1:4" ht="12.75">
      <c r="A43" s="107"/>
      <c r="B43" s="108"/>
      <c r="C43" s="100"/>
      <c r="D43" s="12"/>
    </row>
    <row r="44" spans="1:4" ht="25.5">
      <c r="A44" s="82" t="s">
        <v>26</v>
      </c>
      <c r="B44" s="83"/>
      <c r="C44" s="3" t="s">
        <v>27</v>
      </c>
      <c r="D44" s="12"/>
    </row>
    <row r="45" spans="1:4" ht="25.5">
      <c r="A45" s="82" t="s">
        <v>28</v>
      </c>
      <c r="B45" s="83"/>
      <c r="C45" s="3" t="s">
        <v>27</v>
      </c>
      <c r="D45" s="12"/>
    </row>
    <row r="46" spans="1:4" ht="25.5">
      <c r="A46" s="82" t="s">
        <v>29</v>
      </c>
      <c r="B46" s="83"/>
      <c r="C46" s="3" t="s">
        <v>30</v>
      </c>
      <c r="D46" s="11"/>
    </row>
    <row r="47" spans="1:4" ht="27" customHeight="1">
      <c r="A47" s="82" t="s">
        <v>47</v>
      </c>
      <c r="B47" s="83"/>
      <c r="C47" s="3" t="s">
        <v>205</v>
      </c>
      <c r="D47" s="12"/>
    </row>
    <row r="48" spans="1:4" ht="18.75" customHeight="1">
      <c r="A48" s="82" t="s">
        <v>32</v>
      </c>
      <c r="B48" s="83"/>
      <c r="C48" s="3" t="s">
        <v>13</v>
      </c>
      <c r="D48" s="12"/>
    </row>
    <row r="49" spans="1:4" ht="24.75" customHeight="1">
      <c r="A49" s="82" t="s">
        <v>34</v>
      </c>
      <c r="B49" s="83"/>
      <c r="C49" s="3" t="s">
        <v>81</v>
      </c>
      <c r="D49" s="12">
        <f>9434.4*0.06</f>
        <v>566.064</v>
      </c>
    </row>
    <row r="50" spans="1:4" ht="12.75">
      <c r="A50" s="82" t="s">
        <v>35</v>
      </c>
      <c r="B50" s="83"/>
      <c r="C50" s="3" t="s">
        <v>13</v>
      </c>
      <c r="D50" s="12">
        <v>47077.66</v>
      </c>
    </row>
    <row r="51" spans="1:4" ht="24" customHeight="1">
      <c r="A51" s="82" t="s">
        <v>37</v>
      </c>
      <c r="B51" s="83"/>
      <c r="C51" s="3" t="s">
        <v>36</v>
      </c>
      <c r="D51" s="12">
        <v>14057.26</v>
      </c>
    </row>
    <row r="52" spans="1:4" ht="38.25">
      <c r="A52" s="82" t="s">
        <v>38</v>
      </c>
      <c r="B52" s="83"/>
      <c r="C52" s="3" t="s">
        <v>130</v>
      </c>
      <c r="D52" s="12"/>
    </row>
    <row r="53" spans="1:4" ht="12.75">
      <c r="A53" s="82" t="s">
        <v>182</v>
      </c>
      <c r="B53" s="83"/>
      <c r="C53" s="3"/>
      <c r="D53" s="12"/>
    </row>
    <row r="54" spans="1:4" ht="30.75" customHeight="1">
      <c r="A54" s="82" t="s">
        <v>131</v>
      </c>
      <c r="B54" s="83"/>
      <c r="C54" s="3" t="s">
        <v>23</v>
      </c>
      <c r="D54" s="12">
        <v>3490.73</v>
      </c>
    </row>
    <row r="55" spans="1:4" ht="38.25">
      <c r="A55" s="82" t="s">
        <v>42</v>
      </c>
      <c r="B55" s="83"/>
      <c r="C55" s="3" t="s">
        <v>43</v>
      </c>
      <c r="D55" s="12"/>
    </row>
    <row r="56" spans="1:4" ht="12.75">
      <c r="A56" s="78" t="s">
        <v>132</v>
      </c>
      <c r="B56" s="79"/>
      <c r="C56" s="3"/>
      <c r="D56" s="12">
        <v>35001.62</v>
      </c>
    </row>
    <row r="57" spans="1:4" ht="12.75">
      <c r="A57" s="82" t="s">
        <v>133</v>
      </c>
      <c r="B57" s="83"/>
      <c r="C57" s="3"/>
      <c r="D57" s="12"/>
    </row>
    <row r="58" spans="1:4" ht="12.75">
      <c r="A58" s="82" t="s">
        <v>134</v>
      </c>
      <c r="B58" s="83"/>
      <c r="C58" s="3"/>
      <c r="D58" s="12"/>
    </row>
    <row r="59" spans="1:4" ht="12.75">
      <c r="A59" s="82" t="s">
        <v>135</v>
      </c>
      <c r="B59" s="83"/>
      <c r="C59" s="3"/>
      <c r="D59" s="12"/>
    </row>
    <row r="60" spans="1:4" ht="29.25" customHeight="1">
      <c r="A60" s="82" t="s">
        <v>85</v>
      </c>
      <c r="B60" s="83"/>
      <c r="C60" s="3"/>
      <c r="D60" s="11"/>
    </row>
    <row r="61" spans="1:4" ht="29.25" customHeight="1">
      <c r="A61" s="82" t="s">
        <v>44</v>
      </c>
      <c r="B61" s="83"/>
      <c r="C61" s="3" t="s">
        <v>17</v>
      </c>
      <c r="D61" s="12"/>
    </row>
    <row r="62" spans="1:4" ht="26.25" customHeight="1">
      <c r="A62" s="82" t="s">
        <v>46</v>
      </c>
      <c r="B62" s="83"/>
      <c r="C62" s="3"/>
      <c r="D62" s="11"/>
    </row>
    <row r="63" spans="1:4" ht="12.75">
      <c r="A63" s="78" t="s">
        <v>48</v>
      </c>
      <c r="B63" s="79"/>
      <c r="C63" s="3" t="s">
        <v>51</v>
      </c>
      <c r="D63" s="12">
        <v>152365.56</v>
      </c>
    </row>
    <row r="64" spans="1:4" ht="12.75">
      <c r="A64" s="82" t="s">
        <v>49</v>
      </c>
      <c r="B64" s="83"/>
      <c r="C64" s="3" t="s">
        <v>51</v>
      </c>
      <c r="D64" s="11"/>
    </row>
    <row r="65" spans="1:4" ht="12.75">
      <c r="A65" s="82" t="s">
        <v>78</v>
      </c>
      <c r="B65" s="83"/>
      <c r="C65" s="3" t="s">
        <v>51</v>
      </c>
      <c r="D65" s="11"/>
    </row>
    <row r="66" spans="1:4" ht="12.75">
      <c r="A66" s="82" t="s">
        <v>52</v>
      </c>
      <c r="B66" s="83"/>
      <c r="C66" s="3" t="s">
        <v>33</v>
      </c>
      <c r="D66" s="11"/>
    </row>
    <row r="67" spans="1:4" ht="12.75">
      <c r="A67" s="78" t="s">
        <v>86</v>
      </c>
      <c r="B67" s="79"/>
      <c r="C67" s="3" t="s">
        <v>50</v>
      </c>
      <c r="D67" s="12">
        <v>175857.22</v>
      </c>
    </row>
    <row r="68" spans="1:4" ht="12.75">
      <c r="A68" s="89" t="s">
        <v>53</v>
      </c>
      <c r="B68" s="90"/>
      <c r="C68" s="10"/>
      <c r="D68" s="13">
        <f>D35+D42+D49+D50+D51+D54+D56+D62+D63+D55+D67</f>
        <v>530781.076</v>
      </c>
    </row>
    <row r="69" spans="1:4" ht="12.75">
      <c r="A69" s="91" t="s">
        <v>198</v>
      </c>
      <c r="B69" s="91"/>
      <c r="C69" s="3" t="s">
        <v>197</v>
      </c>
      <c r="D69" s="11">
        <v>4683.64</v>
      </c>
    </row>
    <row r="70" spans="1:4" ht="12.75">
      <c r="A70" s="91" t="s">
        <v>203</v>
      </c>
      <c r="B70" s="91"/>
      <c r="C70" s="3" t="s">
        <v>197</v>
      </c>
      <c r="D70" s="11">
        <v>1648.72</v>
      </c>
    </row>
    <row r="71" spans="1:4" ht="12.75">
      <c r="A71" s="98"/>
      <c r="B71" s="98"/>
      <c r="C71" s="1"/>
      <c r="D71" s="1"/>
    </row>
    <row r="72" spans="1:4" ht="12.75">
      <c r="A72" s="5" t="s">
        <v>54</v>
      </c>
      <c r="B72" s="5"/>
      <c r="C72" s="5"/>
      <c r="D72" s="1"/>
    </row>
    <row r="73" spans="1:4" ht="12.75">
      <c r="A73" s="5" t="s">
        <v>80</v>
      </c>
      <c r="B73" s="5"/>
      <c r="C73" s="5"/>
      <c r="D73" s="1"/>
    </row>
    <row r="74" spans="1:4" ht="12.75">
      <c r="A74" s="5" t="s">
        <v>55</v>
      </c>
      <c r="B74" s="5"/>
      <c r="C74" s="5"/>
      <c r="D74" s="1"/>
    </row>
    <row r="75" spans="1:4" ht="12.75">
      <c r="A75" s="5" t="s">
        <v>181</v>
      </c>
      <c r="B75" s="5"/>
      <c r="C75" s="5"/>
      <c r="D75" s="1"/>
    </row>
    <row r="76" spans="1:4" ht="12.75">
      <c r="A76" s="5" t="s">
        <v>56</v>
      </c>
      <c r="B76" s="4"/>
      <c r="C76" s="4"/>
      <c r="D76" s="1"/>
    </row>
    <row r="77" spans="1:4" ht="12.75">
      <c r="A77" s="5" t="s">
        <v>57</v>
      </c>
      <c r="B77" s="4"/>
      <c r="C77" s="4"/>
      <c r="D77" s="1"/>
    </row>
    <row r="78" spans="1:4" ht="12.75">
      <c r="A78" s="5" t="s">
        <v>58</v>
      </c>
      <c r="B78" s="4"/>
      <c r="C78" s="4"/>
      <c r="D78" s="1"/>
    </row>
    <row r="79" spans="1:4" ht="12.75">
      <c r="A79" s="4"/>
      <c r="B79" s="4"/>
      <c r="C79" s="4"/>
      <c r="D79" s="1"/>
    </row>
    <row r="80" spans="1:4" ht="12.75">
      <c r="A80" s="5"/>
      <c r="B80" s="4"/>
      <c r="C80" s="4"/>
      <c r="D80" s="1"/>
    </row>
    <row r="81" spans="1:4" ht="12.75">
      <c r="A81" s="5" t="s">
        <v>65</v>
      </c>
      <c r="B81" s="5"/>
      <c r="C81" s="4"/>
      <c r="D81" s="1"/>
    </row>
    <row r="86" ht="12.75">
      <c r="A86" s="5"/>
    </row>
  </sheetData>
  <sheetProtection/>
  <mergeCells count="57">
    <mergeCell ref="A71:B71"/>
    <mergeCell ref="A53:B53"/>
    <mergeCell ref="A68:B68"/>
    <mergeCell ref="A69:B69"/>
    <mergeCell ref="A70:B70"/>
    <mergeCell ref="A64:B64"/>
    <mergeCell ref="A65:B65"/>
    <mergeCell ref="A66:B66"/>
    <mergeCell ref="A56:B56"/>
    <mergeCell ref="A57:B57"/>
    <mergeCell ref="A58:B58"/>
    <mergeCell ref="A59:B59"/>
    <mergeCell ref="A67:B67"/>
    <mergeCell ref="A60:B60"/>
    <mergeCell ref="A61:B61"/>
    <mergeCell ref="A62:B62"/>
    <mergeCell ref="A63:B63"/>
    <mergeCell ref="A47:B47"/>
    <mergeCell ref="A48:B48"/>
    <mergeCell ref="A49:B49"/>
    <mergeCell ref="A50:B50"/>
    <mergeCell ref="A51:B51"/>
    <mergeCell ref="A52:B52"/>
    <mergeCell ref="A54:B54"/>
    <mergeCell ref="A55:B55"/>
    <mergeCell ref="A39:B39"/>
    <mergeCell ref="A40:B40"/>
    <mergeCell ref="A41:B41"/>
    <mergeCell ref="A42:B43"/>
    <mergeCell ref="C42:C43"/>
    <mergeCell ref="A44:B44"/>
    <mergeCell ref="A45:B45"/>
    <mergeCell ref="A46:B46"/>
    <mergeCell ref="A28:B28"/>
    <mergeCell ref="A29:C29"/>
    <mergeCell ref="A30:C30"/>
    <mergeCell ref="A32:B32"/>
    <mergeCell ref="A35:B35"/>
    <mergeCell ref="A36:B36"/>
    <mergeCell ref="A37:B37"/>
    <mergeCell ref="A38:B38"/>
    <mergeCell ref="A20:B20"/>
    <mergeCell ref="A21:B21"/>
    <mergeCell ref="A22:B22"/>
    <mergeCell ref="A23:B23"/>
    <mergeCell ref="A24:B24"/>
    <mergeCell ref="A25:B25"/>
    <mergeCell ref="A26:B26"/>
    <mergeCell ref="A27:B27"/>
    <mergeCell ref="A18:B18"/>
    <mergeCell ref="A19:B19"/>
    <mergeCell ref="A12:B12"/>
    <mergeCell ref="A13:B13"/>
    <mergeCell ref="A14:B14"/>
    <mergeCell ref="A15:B15"/>
    <mergeCell ref="A16:B16"/>
    <mergeCell ref="A17:B17"/>
  </mergeCells>
  <printOptions/>
  <pageMargins left="0.75" right="0.75" top="0.51" bottom="0.41" header="0.35" footer="0.28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I80"/>
  <sheetViews>
    <sheetView zoomScalePageLayoutView="0" workbookViewId="0" topLeftCell="A31">
      <selection activeCell="G59" sqref="G59"/>
    </sheetView>
  </sheetViews>
  <sheetFormatPr defaultColWidth="9.140625" defaultRowHeight="12.75"/>
  <cols>
    <col min="1" max="1" width="46.57421875" style="0" customWidth="1"/>
    <col min="2" max="2" width="16.8515625" style="0" customWidth="1"/>
    <col min="3" max="3" width="18.57421875" style="0" customWidth="1"/>
    <col min="4" max="4" width="13.00390625" style="0" customWidth="1"/>
    <col min="9" max="9" width="10.140625" style="0" customWidth="1"/>
    <col min="12" max="12" width="10.140625" style="0" customWidth="1"/>
    <col min="14" max="14" width="10.421875" style="0" customWidth="1"/>
  </cols>
  <sheetData>
    <row r="3" spans="1:4" ht="12.75">
      <c r="A3" s="77" t="s">
        <v>147</v>
      </c>
      <c r="B3" s="77"/>
      <c r="C3" s="77"/>
      <c r="D3" s="77"/>
    </row>
    <row r="4" spans="1:4" ht="12.75">
      <c r="A4" s="77" t="s">
        <v>148</v>
      </c>
      <c r="B4" s="77"/>
      <c r="C4" s="77"/>
      <c r="D4" s="77"/>
    </row>
    <row r="5" spans="1:4" ht="12.75">
      <c r="A5" s="77" t="s">
        <v>194</v>
      </c>
      <c r="B5" s="77"/>
      <c r="C5" s="77"/>
      <c r="D5" s="77"/>
    </row>
    <row r="6" spans="1:3" ht="12.75">
      <c r="A6" s="6"/>
      <c r="B6" s="2"/>
      <c r="C6" s="2"/>
    </row>
    <row r="7" ht="12.75">
      <c r="A7" t="s">
        <v>149</v>
      </c>
    </row>
    <row r="8" ht="12.75">
      <c r="A8" s="9" t="s">
        <v>5</v>
      </c>
    </row>
    <row r="10" spans="1:4" ht="12.75">
      <c r="A10" t="s">
        <v>61</v>
      </c>
      <c r="D10" s="59" t="s">
        <v>196</v>
      </c>
    </row>
    <row r="11" spans="1:4" ht="38.25">
      <c r="A11" s="7" t="s">
        <v>0</v>
      </c>
      <c r="B11" s="7" t="s">
        <v>59</v>
      </c>
      <c r="C11" s="7" t="s">
        <v>60</v>
      </c>
      <c r="D11" s="3" t="s">
        <v>83</v>
      </c>
    </row>
    <row r="12" spans="1:4" ht="12.75">
      <c r="A12" s="61" t="s">
        <v>177</v>
      </c>
      <c r="B12" s="34">
        <v>23891.75</v>
      </c>
      <c r="C12" s="28">
        <v>7347.47</v>
      </c>
      <c r="D12" s="64">
        <v>0</v>
      </c>
    </row>
    <row r="13" spans="1:4" ht="12.75">
      <c r="A13" s="61" t="s">
        <v>154</v>
      </c>
      <c r="B13" s="34"/>
      <c r="C13" s="34"/>
      <c r="D13" s="64">
        <v>0</v>
      </c>
    </row>
    <row r="14" spans="1:7" ht="12.75">
      <c r="A14" s="54" t="s">
        <v>179</v>
      </c>
      <c r="B14" s="12">
        <f>B16+B17+B18+B19</f>
        <v>328143.33999999997</v>
      </c>
      <c r="C14" s="12">
        <f>28821.94+32381.7</f>
        <v>61203.64</v>
      </c>
      <c r="D14" s="65">
        <f>7977*6</f>
        <v>47862</v>
      </c>
      <c r="G14" s="59"/>
    </row>
    <row r="15" spans="1:4" ht="12.75">
      <c r="A15" s="3" t="s">
        <v>118</v>
      </c>
      <c r="B15" s="11"/>
      <c r="C15" s="11"/>
      <c r="D15" s="64"/>
    </row>
    <row r="16" spans="1:4" ht="12.75">
      <c r="A16" s="25" t="s">
        <v>119</v>
      </c>
      <c r="B16" s="11">
        <v>162636.54</v>
      </c>
      <c r="C16" s="11"/>
      <c r="D16" s="64"/>
    </row>
    <row r="17" spans="1:4" ht="12.75">
      <c r="A17" s="25" t="s">
        <v>120</v>
      </c>
      <c r="B17" s="12">
        <f>D55+D53</f>
        <v>20963.559999999998</v>
      </c>
      <c r="C17" s="11"/>
      <c r="D17" s="64"/>
    </row>
    <row r="18" spans="1:4" ht="12.75">
      <c r="A18" s="25" t="s">
        <v>121</v>
      </c>
      <c r="B18" s="12">
        <f>D62</f>
        <v>45468.9</v>
      </c>
      <c r="C18" s="11"/>
      <c r="D18" s="64"/>
    </row>
    <row r="19" spans="1:4" ht="12.75">
      <c r="A19" s="25" t="s">
        <v>122</v>
      </c>
      <c r="B19" s="12">
        <f>D66</f>
        <v>99074.34</v>
      </c>
      <c r="C19" s="11"/>
      <c r="D19" s="64"/>
    </row>
    <row r="20" spans="1:4" ht="12.75">
      <c r="A20" s="3" t="s">
        <v>1</v>
      </c>
      <c r="B20" s="12">
        <f>B12+B14-B22</f>
        <v>328143.33999999997</v>
      </c>
      <c r="C20" s="12">
        <f>C12+C14-C22</f>
        <v>65252.590000000004</v>
      </c>
      <c r="D20" s="65">
        <f>D12+D14-D22</f>
        <v>43075.8</v>
      </c>
    </row>
    <row r="21" spans="1:4" ht="12.75">
      <c r="A21" s="3" t="s">
        <v>2</v>
      </c>
      <c r="B21" s="11"/>
      <c r="C21" s="38"/>
      <c r="D21" s="64"/>
    </row>
    <row r="22" spans="1:4" ht="12.75">
      <c r="A22" s="3" t="s">
        <v>3</v>
      </c>
      <c r="B22" s="11">
        <v>23891.75</v>
      </c>
      <c r="C22" s="12">
        <f>1506.82+1791.7</f>
        <v>3298.52</v>
      </c>
      <c r="D22" s="65">
        <v>4786.2</v>
      </c>
    </row>
    <row r="23" spans="1:4" ht="12.75">
      <c r="A23" s="3" t="s">
        <v>4</v>
      </c>
      <c r="B23" s="12">
        <f>D67</f>
        <v>328143.33999999997</v>
      </c>
      <c r="C23" s="12"/>
      <c r="D23" s="64"/>
    </row>
    <row r="24" spans="1:4" ht="12.75">
      <c r="A24" s="3" t="s">
        <v>123</v>
      </c>
      <c r="B24" s="12"/>
      <c r="C24" s="12"/>
      <c r="D24" s="65">
        <v>0</v>
      </c>
    </row>
    <row r="25" spans="1:4" ht="12.75">
      <c r="A25" s="3" t="s">
        <v>124</v>
      </c>
      <c r="B25" s="12"/>
      <c r="C25" s="12"/>
      <c r="D25" s="65"/>
    </row>
    <row r="26" spans="1:4" ht="12.75">
      <c r="A26" s="3" t="s">
        <v>125</v>
      </c>
      <c r="B26" s="3"/>
      <c r="C26" s="3"/>
      <c r="D26" s="65">
        <f>D13+D20</f>
        <v>43075.8</v>
      </c>
    </row>
    <row r="27" spans="1:4" ht="25.5">
      <c r="A27" s="54" t="s">
        <v>152</v>
      </c>
      <c r="B27" s="3"/>
      <c r="C27" s="3"/>
      <c r="D27" s="12"/>
    </row>
    <row r="28" spans="1:4" ht="25.5">
      <c r="A28" s="54" t="s">
        <v>183</v>
      </c>
      <c r="B28" s="3"/>
      <c r="C28" s="3"/>
      <c r="D28" s="12"/>
    </row>
    <row r="29" spans="1:4" ht="12.75">
      <c r="A29" s="72" t="s">
        <v>8</v>
      </c>
      <c r="B29" s="72"/>
      <c r="C29" s="72"/>
      <c r="D29" s="1"/>
    </row>
    <row r="30" spans="1:4" ht="12.75">
      <c r="A30" s="73" t="s">
        <v>180</v>
      </c>
      <c r="B30" s="73"/>
      <c r="C30" s="73"/>
      <c r="D30" s="1"/>
    </row>
    <row r="31" spans="1:4" ht="12.75">
      <c r="A31" s="1"/>
      <c r="B31" s="1"/>
      <c r="C31" s="1"/>
      <c r="D31" s="1"/>
    </row>
    <row r="32" spans="1:4" ht="12.75">
      <c r="A32" s="84" t="s">
        <v>9</v>
      </c>
      <c r="B32" s="69"/>
      <c r="C32" s="3" t="s">
        <v>126</v>
      </c>
      <c r="D32" s="3" t="s">
        <v>11</v>
      </c>
    </row>
    <row r="33" spans="1:4" ht="12.75">
      <c r="A33" s="15"/>
      <c r="B33" s="19"/>
      <c r="C33" s="19"/>
      <c r="D33" s="17"/>
    </row>
    <row r="34" spans="1:4" ht="12.75">
      <c r="A34" s="16" t="s">
        <v>127</v>
      </c>
      <c r="B34" s="26"/>
      <c r="C34" s="20"/>
      <c r="D34" s="18"/>
    </row>
    <row r="35" spans="1:4" ht="12.75">
      <c r="A35" s="103" t="s">
        <v>128</v>
      </c>
      <c r="B35" s="104"/>
      <c r="C35" s="20"/>
      <c r="D35" s="46">
        <v>45756.07</v>
      </c>
    </row>
    <row r="36" spans="1:4" ht="12.75">
      <c r="A36" s="82" t="s">
        <v>12</v>
      </c>
      <c r="B36" s="83"/>
      <c r="C36" s="3" t="s">
        <v>13</v>
      </c>
      <c r="D36" s="12"/>
    </row>
    <row r="37" spans="1:4" ht="12.75">
      <c r="A37" s="82" t="s">
        <v>14</v>
      </c>
      <c r="B37" s="83"/>
      <c r="C37" s="3" t="s">
        <v>15</v>
      </c>
      <c r="D37" s="12"/>
    </row>
    <row r="38" spans="1:4" ht="12.75">
      <c r="A38" s="84" t="s">
        <v>82</v>
      </c>
      <c r="B38" s="69"/>
      <c r="C38" s="3" t="s">
        <v>17</v>
      </c>
      <c r="D38" s="12"/>
    </row>
    <row r="39" spans="1:4" ht="12.75">
      <c r="A39" s="82" t="s">
        <v>18</v>
      </c>
      <c r="B39" s="83"/>
      <c r="C39" s="3" t="s">
        <v>19</v>
      </c>
      <c r="D39" s="12"/>
    </row>
    <row r="40" spans="1:4" ht="12.75">
      <c r="A40" s="82" t="s">
        <v>20</v>
      </c>
      <c r="B40" s="83"/>
      <c r="C40" s="3" t="s">
        <v>21</v>
      </c>
      <c r="D40" s="12"/>
    </row>
    <row r="41" spans="1:4" ht="12.75">
      <c r="A41" s="82" t="s">
        <v>22</v>
      </c>
      <c r="B41" s="83"/>
      <c r="C41" s="3" t="s">
        <v>23</v>
      </c>
      <c r="D41" s="12"/>
    </row>
    <row r="42" spans="1:4" ht="12.75">
      <c r="A42" s="105" t="s">
        <v>24</v>
      </c>
      <c r="B42" s="106"/>
      <c r="C42" s="99" t="s">
        <v>129</v>
      </c>
      <c r="D42" s="101">
        <f>21059+19338</f>
        <v>40397</v>
      </c>
    </row>
    <row r="43" spans="1:4" ht="12.75">
      <c r="A43" s="107"/>
      <c r="B43" s="108"/>
      <c r="C43" s="100"/>
      <c r="D43" s="102"/>
    </row>
    <row r="44" spans="1:4" ht="25.5">
      <c r="A44" s="82" t="s">
        <v>26</v>
      </c>
      <c r="B44" s="83"/>
      <c r="C44" s="3" t="s">
        <v>27</v>
      </c>
      <c r="D44" s="12"/>
    </row>
    <row r="45" spans="1:4" ht="25.5">
      <c r="A45" s="82" t="s">
        <v>28</v>
      </c>
      <c r="B45" s="83"/>
      <c r="C45" s="3" t="s">
        <v>27</v>
      </c>
      <c r="D45" s="12"/>
    </row>
    <row r="46" spans="1:4" ht="25.5">
      <c r="A46" s="82" t="s">
        <v>29</v>
      </c>
      <c r="B46" s="83"/>
      <c r="C46" s="3" t="s">
        <v>30</v>
      </c>
      <c r="D46" s="11"/>
    </row>
    <row r="47" spans="1:4" ht="12.75">
      <c r="A47" s="82" t="s">
        <v>47</v>
      </c>
      <c r="B47" s="83"/>
      <c r="C47" s="3" t="s">
        <v>31</v>
      </c>
      <c r="D47" s="12"/>
    </row>
    <row r="48" spans="1:4" ht="12.75">
      <c r="A48" s="82" t="s">
        <v>32</v>
      </c>
      <c r="B48" s="83"/>
      <c r="C48" s="3" t="s">
        <v>13</v>
      </c>
      <c r="D48" s="12"/>
    </row>
    <row r="49" spans="1:4" ht="12.75">
      <c r="A49" s="82" t="s">
        <v>34</v>
      </c>
      <c r="B49" s="83"/>
      <c r="C49" s="3" t="s">
        <v>81</v>
      </c>
      <c r="D49" s="12">
        <v>574.34</v>
      </c>
    </row>
    <row r="50" spans="1:4" ht="12.75">
      <c r="A50" s="82" t="s">
        <v>35</v>
      </c>
      <c r="B50" s="83"/>
      <c r="C50" s="3" t="s">
        <v>13</v>
      </c>
      <c r="D50" s="12">
        <v>51786.68</v>
      </c>
    </row>
    <row r="51" spans="1:4" ht="12.75">
      <c r="A51" s="82" t="s">
        <v>37</v>
      </c>
      <c r="B51" s="83"/>
      <c r="C51" s="3" t="s">
        <v>36</v>
      </c>
      <c r="D51" s="12">
        <v>24122.45</v>
      </c>
    </row>
    <row r="52" spans="1:4" ht="38.25">
      <c r="A52" s="82" t="s">
        <v>38</v>
      </c>
      <c r="B52" s="83"/>
      <c r="C52" s="3" t="s">
        <v>130</v>
      </c>
      <c r="D52" s="12"/>
    </row>
    <row r="53" spans="1:4" ht="24.75" customHeight="1">
      <c r="A53" s="82" t="s">
        <v>131</v>
      </c>
      <c r="B53" s="83"/>
      <c r="C53" s="3" t="s">
        <v>23</v>
      </c>
      <c r="D53" s="12">
        <v>2584.55</v>
      </c>
    </row>
    <row r="54" spans="1:4" ht="25.5">
      <c r="A54" s="82" t="s">
        <v>42</v>
      </c>
      <c r="B54" s="83"/>
      <c r="C54" s="3" t="s">
        <v>43</v>
      </c>
      <c r="D54" s="12"/>
    </row>
    <row r="55" spans="1:9" ht="12.75">
      <c r="A55" s="78" t="s">
        <v>132</v>
      </c>
      <c r="B55" s="79"/>
      <c r="C55" s="3"/>
      <c r="D55" s="12">
        <v>18379.01</v>
      </c>
      <c r="I55" s="41"/>
    </row>
    <row r="56" spans="1:9" ht="12.75">
      <c r="A56" s="82" t="s">
        <v>133</v>
      </c>
      <c r="B56" s="83"/>
      <c r="C56" s="3"/>
      <c r="D56" s="12"/>
      <c r="I56" s="41"/>
    </row>
    <row r="57" spans="1:9" ht="12.75">
      <c r="A57" s="82" t="s">
        <v>134</v>
      </c>
      <c r="B57" s="83"/>
      <c r="C57" s="3"/>
      <c r="D57" s="12"/>
      <c r="I57" s="41"/>
    </row>
    <row r="58" spans="1:9" ht="12.75">
      <c r="A58" s="82" t="s">
        <v>135</v>
      </c>
      <c r="B58" s="83"/>
      <c r="C58" s="3"/>
      <c r="D58" s="12"/>
      <c r="I58" s="41"/>
    </row>
    <row r="59" spans="1:9" ht="34.5" customHeight="1">
      <c r="A59" s="82" t="s">
        <v>85</v>
      </c>
      <c r="B59" s="83"/>
      <c r="C59" s="3" t="s">
        <v>164</v>
      </c>
      <c r="D59" s="11"/>
      <c r="I59" s="41"/>
    </row>
    <row r="60" spans="1:9" ht="12.75">
      <c r="A60" s="82" t="s">
        <v>44</v>
      </c>
      <c r="B60" s="83"/>
      <c r="C60" s="3" t="s">
        <v>17</v>
      </c>
      <c r="D60" s="12"/>
      <c r="I60" s="41"/>
    </row>
    <row r="61" spans="1:9" ht="12.75">
      <c r="A61" s="82" t="s">
        <v>46</v>
      </c>
      <c r="B61" s="83"/>
      <c r="C61" s="3" t="s">
        <v>95</v>
      </c>
      <c r="D61" s="11">
        <f>232+374.14+748.29</f>
        <v>1354.4299999999998</v>
      </c>
      <c r="I61" s="41"/>
    </row>
    <row r="62" spans="1:9" ht="12.75">
      <c r="A62" s="78" t="s">
        <v>48</v>
      </c>
      <c r="B62" s="79"/>
      <c r="C62" s="3" t="s">
        <v>136</v>
      </c>
      <c r="D62" s="12">
        <v>45468.9</v>
      </c>
      <c r="I62" s="41"/>
    </row>
    <row r="63" spans="1:9" ht="12.75">
      <c r="A63" s="82" t="s">
        <v>49</v>
      </c>
      <c r="B63" s="83"/>
      <c r="C63" s="3" t="s">
        <v>51</v>
      </c>
      <c r="D63" s="11"/>
      <c r="I63" s="41"/>
    </row>
    <row r="64" spans="1:9" ht="12.75">
      <c r="A64" s="82" t="s">
        <v>78</v>
      </c>
      <c r="B64" s="83"/>
      <c r="C64" s="3" t="s">
        <v>51</v>
      </c>
      <c r="D64" s="11"/>
      <c r="I64" s="41"/>
    </row>
    <row r="65" spans="1:9" ht="12.75">
      <c r="A65" s="82" t="s">
        <v>52</v>
      </c>
      <c r="B65" s="83"/>
      <c r="C65" s="3" t="s">
        <v>33</v>
      </c>
      <c r="D65" s="11"/>
      <c r="I65" s="41"/>
    </row>
    <row r="66" spans="1:4" ht="36.75" customHeight="1">
      <c r="A66" s="78" t="s">
        <v>86</v>
      </c>
      <c r="B66" s="79"/>
      <c r="C66" s="3" t="s">
        <v>50</v>
      </c>
      <c r="D66" s="12">
        <v>99074.34</v>
      </c>
    </row>
    <row r="67" spans="1:4" ht="12.75">
      <c r="A67" s="89" t="s">
        <v>53</v>
      </c>
      <c r="B67" s="90"/>
      <c r="C67" s="10"/>
      <c r="D67" s="13">
        <f>D35+D41+D42+D49+D50+D51+D53+D55+D62+D66</f>
        <v>328143.33999999997</v>
      </c>
    </row>
    <row r="68" spans="1:4" ht="12.75">
      <c r="A68" s="91" t="s">
        <v>198</v>
      </c>
      <c r="B68" s="91"/>
      <c r="C68" s="3" t="s">
        <v>197</v>
      </c>
      <c r="D68" s="11">
        <v>4683.64</v>
      </c>
    </row>
    <row r="69" spans="1:4" ht="12.75">
      <c r="A69" s="91" t="s">
        <v>201</v>
      </c>
      <c r="B69" s="91"/>
      <c r="C69" s="3" t="s">
        <v>197</v>
      </c>
      <c r="D69" s="11">
        <v>957.1</v>
      </c>
    </row>
    <row r="70" spans="1:4" ht="12.75">
      <c r="A70" s="98"/>
      <c r="B70" s="98"/>
      <c r="C70" s="1"/>
      <c r="D70" s="1"/>
    </row>
    <row r="71" spans="1:4" ht="12.75">
      <c r="A71" s="5" t="s">
        <v>54</v>
      </c>
      <c r="B71" s="5"/>
      <c r="C71" s="5"/>
      <c r="D71" s="1"/>
    </row>
    <row r="72" spans="1:4" ht="12.75">
      <c r="A72" s="5" t="s">
        <v>80</v>
      </c>
      <c r="B72" s="5"/>
      <c r="C72" s="5"/>
      <c r="D72" s="1"/>
    </row>
    <row r="73" spans="1:4" ht="12.75">
      <c r="A73" s="5" t="s">
        <v>186</v>
      </c>
      <c r="B73" s="5"/>
      <c r="C73" s="5"/>
      <c r="D73" s="1"/>
    </row>
    <row r="74" spans="1:4" ht="12.75">
      <c r="A74" s="5" t="s">
        <v>181</v>
      </c>
      <c r="B74" s="5"/>
      <c r="C74" s="5"/>
      <c r="D74" s="1"/>
    </row>
    <row r="75" spans="1:4" ht="12.75">
      <c r="A75" s="5" t="s">
        <v>56</v>
      </c>
      <c r="B75" s="4"/>
      <c r="C75" s="4"/>
      <c r="D75" s="1"/>
    </row>
    <row r="76" spans="1:4" ht="12.75">
      <c r="A76" s="5" t="s">
        <v>57</v>
      </c>
      <c r="B76" s="4"/>
      <c r="C76" s="4"/>
      <c r="D76" s="1"/>
    </row>
    <row r="77" spans="1:4" ht="12.75">
      <c r="A77" s="5" t="s">
        <v>58</v>
      </c>
      <c r="B77" s="4"/>
      <c r="C77" s="4"/>
      <c r="D77" s="1"/>
    </row>
    <row r="78" spans="1:4" ht="12.75">
      <c r="A78" s="4"/>
      <c r="B78" s="4"/>
      <c r="C78" s="4"/>
      <c r="D78" s="1"/>
    </row>
    <row r="79" spans="1:4" ht="12.75">
      <c r="A79" s="5"/>
      <c r="B79" s="4"/>
      <c r="C79" s="4"/>
      <c r="D79" s="1"/>
    </row>
    <row r="80" spans="1:4" ht="12.75">
      <c r="A80" s="5" t="s">
        <v>65</v>
      </c>
      <c r="B80" s="5"/>
      <c r="C80" s="4"/>
      <c r="D80" s="1"/>
    </row>
  </sheetData>
  <sheetProtection/>
  <mergeCells count="43">
    <mergeCell ref="A30:C30"/>
    <mergeCell ref="A32:B32"/>
    <mergeCell ref="A3:D3"/>
    <mergeCell ref="A4:D4"/>
    <mergeCell ref="A5:D5"/>
    <mergeCell ref="A29:C29"/>
    <mergeCell ref="A44:B44"/>
    <mergeCell ref="A45:B45"/>
    <mergeCell ref="A35:B35"/>
    <mergeCell ref="A36:B36"/>
    <mergeCell ref="A37:B37"/>
    <mergeCell ref="A38:B38"/>
    <mergeCell ref="A39:B39"/>
    <mergeCell ref="A40:B40"/>
    <mergeCell ref="A41:B41"/>
    <mergeCell ref="A42:B43"/>
    <mergeCell ref="C42:C43"/>
    <mergeCell ref="D42:D43"/>
    <mergeCell ref="A56:B56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66:B66"/>
    <mergeCell ref="A67:B67"/>
    <mergeCell ref="A68:B68"/>
    <mergeCell ref="A69:B69"/>
  </mergeCells>
  <printOptions/>
  <pageMargins left="0.75" right="0.75" top="0.44" bottom="0.42" header="0.31" footer="0.31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N112"/>
  <sheetViews>
    <sheetView zoomScalePageLayoutView="0" workbookViewId="0" topLeftCell="A73">
      <selection activeCell="K109" sqref="K109:L109"/>
    </sheetView>
  </sheetViews>
  <sheetFormatPr defaultColWidth="9.140625" defaultRowHeight="12.75"/>
  <cols>
    <col min="1" max="1" width="47.421875" style="0" customWidth="1"/>
    <col min="2" max="2" width="19.28125" style="0" customWidth="1"/>
    <col min="3" max="3" width="18.57421875" style="0" customWidth="1"/>
    <col min="7" max="7" width="9.57421875" style="0" bestFit="1" customWidth="1"/>
    <col min="12" max="12" width="10.421875" style="0" customWidth="1"/>
  </cols>
  <sheetData>
    <row r="8" spans="1:3" ht="12.75">
      <c r="A8" s="8" t="s">
        <v>6</v>
      </c>
      <c r="B8" s="2"/>
      <c r="C8" s="2"/>
    </row>
    <row r="9" spans="1:3" ht="12.75">
      <c r="A9" s="8" t="s">
        <v>7</v>
      </c>
      <c r="B9" s="2"/>
      <c r="C9" s="2"/>
    </row>
    <row r="10" spans="1:3" ht="12.75">
      <c r="A10" s="8" t="s">
        <v>176</v>
      </c>
      <c r="B10" s="2"/>
      <c r="C10" s="2"/>
    </row>
    <row r="11" spans="1:3" ht="12.75">
      <c r="A11" s="6"/>
      <c r="B11" s="2"/>
      <c r="C11" s="2"/>
    </row>
    <row r="13" ht="12.75">
      <c r="A13" s="9" t="s">
        <v>68</v>
      </c>
    </row>
    <row r="15" ht="12.75">
      <c r="A15" t="s">
        <v>79</v>
      </c>
    </row>
    <row r="16" spans="1:3" ht="38.25">
      <c r="A16" s="7" t="s">
        <v>0</v>
      </c>
      <c r="B16" s="7" t="s">
        <v>59</v>
      </c>
      <c r="C16" s="7" t="s">
        <v>60</v>
      </c>
    </row>
    <row r="17" spans="1:3" ht="12.75">
      <c r="A17" s="30" t="s">
        <v>177</v>
      </c>
      <c r="B17" s="28">
        <v>6327.2</v>
      </c>
      <c r="C17" s="12">
        <v>21.85</v>
      </c>
    </row>
    <row r="18" spans="1:3" ht="12.75">
      <c r="A18" s="30" t="s">
        <v>154</v>
      </c>
      <c r="B18" s="28"/>
      <c r="C18" s="11"/>
    </row>
    <row r="19" spans="1:3" ht="12.75">
      <c r="A19" s="21" t="s">
        <v>179</v>
      </c>
      <c r="B19" s="12">
        <f>B21+B22+B23+B24</f>
        <v>163498.97999999998</v>
      </c>
      <c r="C19" s="11">
        <f>2660.98+3211.95</f>
        <v>5872.93</v>
      </c>
    </row>
    <row r="20" spans="1:3" ht="12.75">
      <c r="A20" s="21" t="s">
        <v>118</v>
      </c>
      <c r="B20" s="12"/>
      <c r="C20" s="11"/>
    </row>
    <row r="21" spans="1:3" ht="12.75">
      <c r="A21" s="31" t="s">
        <v>119</v>
      </c>
      <c r="B21" s="12">
        <f>63917.95+12148.95</f>
        <v>76066.9</v>
      </c>
      <c r="C21" s="11"/>
    </row>
    <row r="22" spans="1:3" ht="12.75">
      <c r="A22" s="31" t="s">
        <v>120</v>
      </c>
      <c r="B22" s="12">
        <f>C55+C57</f>
        <v>11074.4</v>
      </c>
      <c r="C22" s="11"/>
    </row>
    <row r="23" spans="1:3" ht="12.75">
      <c r="A23" s="31" t="s">
        <v>121</v>
      </c>
      <c r="B23" s="12">
        <f>C62</f>
        <v>24019.8</v>
      </c>
      <c r="C23" s="11"/>
    </row>
    <row r="24" spans="1:3" ht="12.75">
      <c r="A24" s="31" t="s">
        <v>122</v>
      </c>
      <c r="B24" s="12">
        <f>C66</f>
        <v>52337.88</v>
      </c>
      <c r="C24" s="11"/>
    </row>
    <row r="25" spans="1:3" ht="12.75">
      <c r="A25" s="3" t="s">
        <v>1</v>
      </c>
      <c r="B25" s="12">
        <f>B17+B19-B27</f>
        <v>157213.68</v>
      </c>
      <c r="C25" s="12">
        <f>C17+C19-C27</f>
        <v>5733.050000000001</v>
      </c>
    </row>
    <row r="26" spans="1:3" ht="12.75">
      <c r="A26" s="3" t="s">
        <v>2</v>
      </c>
      <c r="B26" s="12">
        <v>0</v>
      </c>
      <c r="C26" s="11">
        <v>0</v>
      </c>
    </row>
    <row r="27" spans="1:3" ht="12.75">
      <c r="A27" s="3" t="s">
        <v>3</v>
      </c>
      <c r="B27" s="12">
        <v>12612.5</v>
      </c>
      <c r="C27" s="12">
        <f>96.18+65.55</f>
        <v>161.73000000000002</v>
      </c>
    </row>
    <row r="28" spans="1:3" ht="12.75">
      <c r="A28" s="3" t="s">
        <v>4</v>
      </c>
      <c r="B28" s="12">
        <f>C67</f>
        <v>163498.97999999998</v>
      </c>
      <c r="C28" s="12">
        <v>0</v>
      </c>
    </row>
    <row r="29" spans="1:3" ht="12.75">
      <c r="A29" s="21" t="s">
        <v>124</v>
      </c>
      <c r="B29" s="12">
        <v>0</v>
      </c>
      <c r="C29" s="12">
        <v>0</v>
      </c>
    </row>
    <row r="30" spans="1:3" ht="12.75">
      <c r="A30" s="21" t="s">
        <v>125</v>
      </c>
      <c r="B30" s="12">
        <v>0</v>
      </c>
      <c r="C30" s="12">
        <v>0</v>
      </c>
    </row>
    <row r="31" spans="1:3" ht="25.5">
      <c r="A31" s="21" t="s">
        <v>152</v>
      </c>
      <c r="B31" s="12">
        <v>0</v>
      </c>
      <c r="C31" s="12">
        <v>0</v>
      </c>
    </row>
    <row r="32" spans="1:3" ht="25.5">
      <c r="A32" s="21" t="s">
        <v>183</v>
      </c>
      <c r="B32" s="12">
        <v>0</v>
      </c>
      <c r="C32" s="12">
        <v>0</v>
      </c>
    </row>
    <row r="33" spans="1:3" ht="12.75">
      <c r="A33" s="1"/>
      <c r="B33" s="1"/>
      <c r="C33" s="1"/>
    </row>
    <row r="34" spans="1:3" ht="12.75">
      <c r="A34" s="72" t="s">
        <v>8</v>
      </c>
      <c r="B34" s="72"/>
      <c r="C34" s="72"/>
    </row>
    <row r="35" spans="1:3" ht="12.75">
      <c r="A35" s="73" t="s">
        <v>180</v>
      </c>
      <c r="B35" s="73"/>
      <c r="C35" s="73"/>
    </row>
    <row r="36" spans="1:3" ht="12.75">
      <c r="A36" s="1"/>
      <c r="B36" s="1"/>
      <c r="C36" s="1"/>
    </row>
    <row r="37" spans="1:3" ht="12.75">
      <c r="A37" s="3" t="s">
        <v>9</v>
      </c>
      <c r="B37" s="3" t="s">
        <v>10</v>
      </c>
      <c r="C37" s="3" t="s">
        <v>11</v>
      </c>
    </row>
    <row r="38" spans="1:3" ht="12.75">
      <c r="A38" s="74" t="s">
        <v>127</v>
      </c>
      <c r="B38" s="75"/>
      <c r="C38" s="76"/>
    </row>
    <row r="39" spans="1:3" ht="12.75">
      <c r="A39" s="36" t="s">
        <v>139</v>
      </c>
      <c r="B39" s="36"/>
      <c r="C39" s="37">
        <v>24171.5</v>
      </c>
    </row>
    <row r="40" spans="1:3" ht="25.5">
      <c r="A40" s="3" t="s">
        <v>12</v>
      </c>
      <c r="B40" s="3" t="s">
        <v>13</v>
      </c>
      <c r="C40" s="12"/>
    </row>
    <row r="41" spans="1:3" ht="12.75">
      <c r="A41" s="3" t="s">
        <v>14</v>
      </c>
      <c r="B41" s="3" t="s">
        <v>15</v>
      </c>
      <c r="C41" s="12"/>
    </row>
    <row r="42" spans="1:3" ht="12.75">
      <c r="A42" s="3" t="s">
        <v>16</v>
      </c>
      <c r="B42" s="3" t="s">
        <v>17</v>
      </c>
      <c r="C42" s="12"/>
    </row>
    <row r="43" spans="1:3" ht="12.75">
      <c r="A43" s="3" t="s">
        <v>18</v>
      </c>
      <c r="B43" s="3" t="s">
        <v>19</v>
      </c>
      <c r="C43" s="12"/>
    </row>
    <row r="44" spans="1:3" ht="12.75">
      <c r="A44" s="3" t="s">
        <v>20</v>
      </c>
      <c r="B44" s="3" t="s">
        <v>21</v>
      </c>
      <c r="C44" s="12"/>
    </row>
    <row r="45" spans="1:3" ht="12.75">
      <c r="A45" s="3" t="s">
        <v>22</v>
      </c>
      <c r="B45" s="3" t="s">
        <v>23</v>
      </c>
      <c r="C45" s="12">
        <v>809.09</v>
      </c>
    </row>
    <row r="46" spans="1:3" ht="25.5">
      <c r="A46" s="3" t="s">
        <v>24</v>
      </c>
      <c r="B46" s="3" t="s">
        <v>25</v>
      </c>
      <c r="C46" s="12">
        <f>11124.96+12148.95</f>
        <v>23273.91</v>
      </c>
    </row>
    <row r="47" spans="1:3" ht="25.5">
      <c r="A47" s="3" t="s">
        <v>26</v>
      </c>
      <c r="B47" s="3" t="s">
        <v>27</v>
      </c>
      <c r="C47" s="12"/>
    </row>
    <row r="48" spans="1:3" ht="38.25">
      <c r="A48" s="3" t="s">
        <v>28</v>
      </c>
      <c r="B48" s="3" t="s">
        <v>27</v>
      </c>
      <c r="C48" s="12"/>
    </row>
    <row r="49" spans="1:3" ht="25.5">
      <c r="A49" s="3" t="s">
        <v>29</v>
      </c>
      <c r="B49" s="3" t="s">
        <v>30</v>
      </c>
      <c r="C49" s="12"/>
    </row>
    <row r="50" spans="1:3" ht="38.25">
      <c r="A50" s="3" t="s">
        <v>47</v>
      </c>
      <c r="B50" s="3" t="s">
        <v>31</v>
      </c>
      <c r="C50" s="12"/>
    </row>
    <row r="51" spans="1:3" ht="25.5">
      <c r="A51" s="3" t="s">
        <v>32</v>
      </c>
      <c r="B51" s="3" t="s">
        <v>13</v>
      </c>
      <c r="C51" s="12"/>
    </row>
    <row r="52" spans="1:3" ht="25.5">
      <c r="A52" s="3" t="s">
        <v>34</v>
      </c>
      <c r="B52" s="3" t="s">
        <v>90</v>
      </c>
      <c r="C52" s="12">
        <v>303.41</v>
      </c>
    </row>
    <row r="53" spans="1:3" ht="12.75">
      <c r="A53" s="3" t="s">
        <v>35</v>
      </c>
      <c r="B53" s="3" t="s">
        <v>13</v>
      </c>
      <c r="C53" s="12">
        <v>27508.99</v>
      </c>
    </row>
    <row r="54" spans="1:3" ht="12.75">
      <c r="A54" s="10" t="s">
        <v>138</v>
      </c>
      <c r="B54" s="3"/>
      <c r="C54" s="12"/>
    </row>
    <row r="55" spans="1:3" ht="38.25">
      <c r="A55" s="22" t="s">
        <v>161</v>
      </c>
      <c r="B55" s="3" t="s">
        <v>23</v>
      </c>
      <c r="C55" s="12">
        <v>1365.34</v>
      </c>
    </row>
    <row r="56" spans="1:3" ht="25.5">
      <c r="A56" s="21" t="s">
        <v>42</v>
      </c>
      <c r="B56" s="3" t="s">
        <v>43</v>
      </c>
      <c r="C56" s="3"/>
    </row>
    <row r="57" spans="1:3" ht="25.5">
      <c r="A57" s="22" t="s">
        <v>84</v>
      </c>
      <c r="B57" s="3" t="s">
        <v>40</v>
      </c>
      <c r="C57" s="11">
        <v>9709.06</v>
      </c>
    </row>
    <row r="58" spans="1:3" ht="25.5">
      <c r="A58" s="22" t="s">
        <v>84</v>
      </c>
      <c r="B58" s="3" t="s">
        <v>40</v>
      </c>
      <c r="C58" s="12"/>
    </row>
    <row r="59" spans="1:3" ht="25.5">
      <c r="A59" s="3" t="s">
        <v>41</v>
      </c>
      <c r="B59" s="3" t="s">
        <v>91</v>
      </c>
      <c r="C59" s="11"/>
    </row>
    <row r="60" spans="1:3" ht="38.25">
      <c r="A60" s="3" t="s">
        <v>44</v>
      </c>
      <c r="B60" s="3" t="s">
        <v>17</v>
      </c>
      <c r="C60" s="12"/>
    </row>
    <row r="61" spans="1:3" ht="25.5">
      <c r="A61" s="3" t="s">
        <v>46</v>
      </c>
      <c r="B61" s="3" t="s">
        <v>95</v>
      </c>
      <c r="C61" s="12"/>
    </row>
    <row r="62" spans="1:3" ht="25.5">
      <c r="A62" s="10" t="s">
        <v>48</v>
      </c>
      <c r="B62" s="3" t="s">
        <v>33</v>
      </c>
      <c r="C62" s="12">
        <v>24019.8</v>
      </c>
    </row>
    <row r="63" spans="1:3" ht="12.75">
      <c r="A63" s="3" t="s">
        <v>49</v>
      </c>
      <c r="B63" s="3" t="s">
        <v>51</v>
      </c>
      <c r="C63" s="11"/>
    </row>
    <row r="64" spans="1:3" ht="12.75">
      <c r="A64" s="3" t="s">
        <v>78</v>
      </c>
      <c r="B64" s="3" t="s">
        <v>51</v>
      </c>
      <c r="C64" s="11"/>
    </row>
    <row r="65" spans="1:3" ht="25.5">
      <c r="A65" s="3" t="s">
        <v>52</v>
      </c>
      <c r="B65" s="3" t="s">
        <v>33</v>
      </c>
      <c r="C65" s="11"/>
    </row>
    <row r="66" spans="1:3" ht="51">
      <c r="A66" s="33" t="s">
        <v>86</v>
      </c>
      <c r="B66" s="3" t="s">
        <v>50</v>
      </c>
      <c r="C66" s="12">
        <v>52337.88</v>
      </c>
    </row>
    <row r="67" spans="1:3" ht="12.75">
      <c r="A67" s="10" t="s">
        <v>53</v>
      </c>
      <c r="B67" s="10"/>
      <c r="C67" s="13">
        <f>C39+C45+C46+C52+C53+C54+C66+C62+C55+C57</f>
        <v>163498.97999999998</v>
      </c>
    </row>
    <row r="68" spans="7:14" ht="12.75">
      <c r="G68" s="55"/>
      <c r="H68" s="55"/>
      <c r="I68" s="55"/>
      <c r="J68" s="55"/>
      <c r="K68" s="55"/>
      <c r="L68" s="55"/>
      <c r="M68" s="55"/>
      <c r="N68" s="55"/>
    </row>
    <row r="69" spans="7:14" ht="12.75">
      <c r="G69" s="55"/>
      <c r="H69" s="55"/>
      <c r="I69" s="55"/>
      <c r="J69" s="55"/>
      <c r="K69" s="55"/>
      <c r="L69" s="55"/>
      <c r="M69" s="55"/>
      <c r="N69" s="55"/>
    </row>
    <row r="70" spans="1:14" ht="12.75">
      <c r="A70" s="5" t="s">
        <v>54</v>
      </c>
      <c r="B70" s="5"/>
      <c r="C70" s="5"/>
      <c r="G70" s="55"/>
      <c r="H70" s="55"/>
      <c r="I70" s="55"/>
      <c r="J70" s="55"/>
      <c r="K70" s="55"/>
      <c r="L70" s="55"/>
      <c r="M70" s="55"/>
      <c r="N70" s="55"/>
    </row>
    <row r="71" spans="1:14" ht="12.75">
      <c r="A71" s="5" t="s">
        <v>80</v>
      </c>
      <c r="B71" s="5"/>
      <c r="C71" s="5"/>
      <c r="G71" s="55"/>
      <c r="H71" s="55"/>
      <c r="I71" s="55"/>
      <c r="J71" s="55"/>
      <c r="K71" s="55"/>
      <c r="L71" s="55"/>
      <c r="M71" s="55"/>
      <c r="N71" s="55"/>
    </row>
    <row r="72" spans="1:14" ht="12.75">
      <c r="A72" s="5" t="s">
        <v>186</v>
      </c>
      <c r="B72" s="5"/>
      <c r="C72" s="5"/>
      <c r="G72" s="55"/>
      <c r="H72" s="55"/>
      <c r="I72" s="55"/>
      <c r="J72" s="55"/>
      <c r="K72" s="55"/>
      <c r="L72" s="55"/>
      <c r="M72" s="55"/>
      <c r="N72" s="55"/>
    </row>
    <row r="73" spans="1:14" ht="12.75">
      <c r="A73" s="5" t="s">
        <v>181</v>
      </c>
      <c r="B73" s="5"/>
      <c r="C73" s="5"/>
      <c r="G73" s="55"/>
      <c r="H73" s="55"/>
      <c r="I73" s="55"/>
      <c r="J73" s="56"/>
      <c r="K73" s="55"/>
      <c r="L73" s="56"/>
      <c r="M73" s="55"/>
      <c r="N73" s="56"/>
    </row>
    <row r="74" spans="1:14" ht="12.75">
      <c r="A74" s="5" t="s">
        <v>56</v>
      </c>
      <c r="B74" s="4"/>
      <c r="C74" s="4"/>
      <c r="G74" s="55"/>
      <c r="H74" s="55"/>
      <c r="I74" s="55"/>
      <c r="J74" s="56"/>
      <c r="K74" s="55"/>
      <c r="L74" s="56"/>
      <c r="M74" s="55"/>
      <c r="N74" s="56"/>
    </row>
    <row r="75" spans="1:14" ht="12.75">
      <c r="A75" s="5" t="s">
        <v>57</v>
      </c>
      <c r="B75" s="4"/>
      <c r="C75" s="4"/>
      <c r="G75" s="55"/>
      <c r="H75" s="55"/>
      <c r="I75" s="55"/>
      <c r="J75" s="56"/>
      <c r="K75" s="55"/>
      <c r="L75" s="56"/>
      <c r="M75" s="55"/>
      <c r="N75" s="56"/>
    </row>
    <row r="76" spans="1:14" ht="12.75">
      <c r="A76" s="5" t="s">
        <v>58</v>
      </c>
      <c r="B76" s="4"/>
      <c r="C76" s="4"/>
      <c r="G76" s="55"/>
      <c r="H76" s="55"/>
      <c r="I76" s="55"/>
      <c r="J76" s="56"/>
      <c r="K76" s="55"/>
      <c r="L76" s="56"/>
      <c r="M76" s="55"/>
      <c r="N76" s="56"/>
    </row>
    <row r="77" spans="1:14" ht="12.75">
      <c r="A77" s="4"/>
      <c r="B77" s="4"/>
      <c r="C77" s="4"/>
      <c r="G77" s="55"/>
      <c r="H77" s="55"/>
      <c r="I77" s="55"/>
      <c r="J77" s="56"/>
      <c r="K77" s="55"/>
      <c r="L77" s="56"/>
      <c r="M77" s="55"/>
      <c r="N77" s="56"/>
    </row>
    <row r="78" spans="1:14" ht="12.75">
      <c r="A78" s="5"/>
      <c r="B78" s="4"/>
      <c r="C78" s="4"/>
      <c r="G78" s="55"/>
      <c r="H78" s="55"/>
      <c r="I78" s="55"/>
      <c r="J78" s="56"/>
      <c r="K78" s="55"/>
      <c r="L78" s="56"/>
      <c r="M78" s="55"/>
      <c r="N78" s="56"/>
    </row>
    <row r="79" spans="1:14" ht="12.75">
      <c r="A79" s="4"/>
      <c r="B79" s="4"/>
      <c r="C79" s="4"/>
      <c r="G79" s="55"/>
      <c r="H79" s="55"/>
      <c r="I79" s="55"/>
      <c r="J79" s="56"/>
      <c r="K79" s="55"/>
      <c r="L79" s="56"/>
      <c r="M79" s="55"/>
      <c r="N79" s="56"/>
    </row>
    <row r="80" spans="1:14" ht="12.75">
      <c r="A80" s="5" t="s">
        <v>65</v>
      </c>
      <c r="B80" s="5"/>
      <c r="C80" s="4"/>
      <c r="G80" s="55"/>
      <c r="H80" s="55"/>
      <c r="I80" s="55"/>
      <c r="J80" s="56"/>
      <c r="K80" s="55"/>
      <c r="L80" s="56"/>
      <c r="M80" s="55"/>
      <c r="N80" s="56"/>
    </row>
    <row r="81" spans="7:14" ht="12.75">
      <c r="G81" s="55"/>
      <c r="H81" s="55"/>
      <c r="I81" s="55"/>
      <c r="J81" s="56"/>
      <c r="K81" s="55"/>
      <c r="L81" s="56"/>
      <c r="M81" s="55"/>
      <c r="N81" s="56"/>
    </row>
    <row r="82" spans="7:14" ht="12.75">
      <c r="G82" s="55"/>
      <c r="H82" s="55"/>
      <c r="I82" s="55"/>
      <c r="J82" s="56"/>
      <c r="K82" s="55"/>
      <c r="L82" s="56"/>
      <c r="M82" s="55"/>
      <c r="N82" s="56"/>
    </row>
    <row r="83" spans="7:14" ht="12.75">
      <c r="G83" s="55"/>
      <c r="H83" s="55"/>
      <c r="I83" s="57"/>
      <c r="J83" s="58"/>
      <c r="K83" s="57"/>
      <c r="L83" s="58"/>
      <c r="M83" s="57"/>
      <c r="N83" s="58"/>
    </row>
    <row r="84" spans="7:14" ht="12.75">
      <c r="G84" s="55"/>
      <c r="H84" s="55"/>
      <c r="I84" s="55"/>
      <c r="J84" s="55"/>
      <c r="K84" s="55"/>
      <c r="L84" s="56"/>
      <c r="M84" s="55"/>
      <c r="N84" s="56"/>
    </row>
    <row r="85" spans="7:14" ht="12.75">
      <c r="G85" s="55"/>
      <c r="H85" s="55"/>
      <c r="I85" s="55"/>
      <c r="J85" s="55"/>
      <c r="K85" s="55"/>
      <c r="L85" s="56"/>
      <c r="M85" s="55"/>
      <c r="N85" s="56"/>
    </row>
    <row r="86" spans="7:14" ht="12.75">
      <c r="G86" s="55"/>
      <c r="H86" s="55"/>
      <c r="I86" s="55"/>
      <c r="J86" s="55"/>
      <c r="K86" s="55"/>
      <c r="L86" s="56"/>
      <c r="M86" s="55"/>
      <c r="N86" s="56"/>
    </row>
    <row r="87" spans="7:14" ht="12.75">
      <c r="G87" s="55"/>
      <c r="H87" s="55"/>
      <c r="I87" s="55"/>
      <c r="J87" s="55"/>
      <c r="K87" s="57"/>
      <c r="L87" s="58"/>
      <c r="M87" s="57"/>
      <c r="N87" s="56"/>
    </row>
    <row r="88" spans="7:14" ht="12.75">
      <c r="G88" s="55"/>
      <c r="H88" s="55"/>
      <c r="I88" s="55"/>
      <c r="J88" s="55"/>
      <c r="K88" s="55"/>
      <c r="L88" s="55"/>
      <c r="M88" s="55"/>
      <c r="N88" s="55"/>
    </row>
    <row r="89" spans="7:14" ht="12.75">
      <c r="G89" s="55"/>
      <c r="H89" s="55"/>
      <c r="I89" s="55"/>
      <c r="J89" s="55"/>
      <c r="K89" s="55"/>
      <c r="L89" s="55"/>
      <c r="M89" s="55"/>
      <c r="N89" s="55"/>
    </row>
    <row r="92" spans="7:14" ht="12.75">
      <c r="G92" s="48"/>
      <c r="H92" s="48"/>
      <c r="I92" s="48"/>
      <c r="J92" s="48"/>
      <c r="K92" s="48"/>
      <c r="L92" s="48"/>
      <c r="M92" s="48"/>
      <c r="N92" s="48"/>
    </row>
    <row r="93" spans="7:14" ht="12.75">
      <c r="G93" s="48"/>
      <c r="H93" s="48"/>
      <c r="I93" s="48"/>
      <c r="J93" s="48"/>
      <c r="K93" s="48"/>
      <c r="L93" s="48"/>
      <c r="M93" s="48"/>
      <c r="N93" s="48"/>
    </row>
    <row r="94" spans="7:14" ht="12.75">
      <c r="G94" s="48"/>
      <c r="H94" s="48"/>
      <c r="I94" s="48"/>
      <c r="J94" s="48"/>
      <c r="K94" s="48"/>
      <c r="L94" s="48"/>
      <c r="M94" s="48"/>
      <c r="N94" s="48"/>
    </row>
    <row r="95" spans="7:14" ht="12.75">
      <c r="G95" s="48"/>
      <c r="H95" s="48"/>
      <c r="I95" s="48"/>
      <c r="J95" s="48"/>
      <c r="K95" s="48"/>
      <c r="L95" s="48"/>
      <c r="M95" s="48"/>
      <c r="N95" s="48"/>
    </row>
    <row r="96" spans="7:14" ht="12.75">
      <c r="G96" s="47"/>
      <c r="H96" s="48"/>
      <c r="I96" s="48"/>
      <c r="J96" s="48"/>
      <c r="K96" s="48"/>
      <c r="L96" s="47"/>
      <c r="M96" s="48"/>
      <c r="N96" s="48"/>
    </row>
    <row r="97" spans="7:14" ht="12.75">
      <c r="G97" s="47"/>
      <c r="H97" s="48"/>
      <c r="I97" s="48"/>
      <c r="J97" s="48"/>
      <c r="K97" s="48"/>
      <c r="L97" s="47"/>
      <c r="M97" s="48"/>
      <c r="N97" s="48"/>
    </row>
    <row r="98" spans="7:14" ht="12.75">
      <c r="G98" s="47"/>
      <c r="H98" s="48"/>
      <c r="I98" s="48"/>
      <c r="J98" s="48"/>
      <c r="K98" s="48"/>
      <c r="L98" s="47"/>
      <c r="M98" s="48"/>
      <c r="N98" s="48"/>
    </row>
    <row r="99" spans="7:14" ht="12.75">
      <c r="G99" s="47"/>
      <c r="H99" s="48"/>
      <c r="I99" s="48"/>
      <c r="J99" s="48"/>
      <c r="K99" s="48"/>
      <c r="L99" s="47"/>
      <c r="M99" s="48"/>
      <c r="N99" s="48"/>
    </row>
    <row r="100" spans="7:14" ht="12.75">
      <c r="G100" s="47"/>
      <c r="H100" s="48"/>
      <c r="I100" s="48"/>
      <c r="J100" s="48"/>
      <c r="K100" s="48"/>
      <c r="L100" s="47"/>
      <c r="M100" s="48"/>
      <c r="N100" s="48"/>
    </row>
    <row r="101" spans="7:14" ht="12.75">
      <c r="G101" s="47"/>
      <c r="H101" s="48"/>
      <c r="I101" s="48"/>
      <c r="J101" s="48"/>
      <c r="K101" s="48"/>
      <c r="L101" s="47"/>
      <c r="M101" s="48"/>
      <c r="N101" s="48"/>
    </row>
    <row r="102" spans="7:14" ht="12.75">
      <c r="G102" s="47"/>
      <c r="H102" s="48"/>
      <c r="I102" s="48"/>
      <c r="J102" s="48"/>
      <c r="K102" s="48"/>
      <c r="L102" s="47"/>
      <c r="M102" s="48"/>
      <c r="N102" s="48"/>
    </row>
    <row r="103" spans="7:14" ht="12.75">
      <c r="G103" s="47"/>
      <c r="H103" s="48"/>
      <c r="I103" s="48"/>
      <c r="J103" s="48"/>
      <c r="K103" s="48"/>
      <c r="L103" s="47"/>
      <c r="M103" s="48"/>
      <c r="N103" s="48"/>
    </row>
    <row r="104" spans="7:14" ht="12.75">
      <c r="G104" s="47"/>
      <c r="H104" s="48"/>
      <c r="I104" s="48"/>
      <c r="J104" s="48"/>
      <c r="K104" s="48"/>
      <c r="L104" s="47"/>
      <c r="M104" s="48"/>
      <c r="N104" s="48"/>
    </row>
    <row r="105" spans="7:14" ht="12.75">
      <c r="G105" s="47"/>
      <c r="H105" s="48"/>
      <c r="I105" s="48"/>
      <c r="J105" s="48"/>
      <c r="K105" s="48"/>
      <c r="L105" s="48"/>
      <c r="M105" s="48"/>
      <c r="N105" s="48"/>
    </row>
    <row r="106" spans="7:14" ht="12.75">
      <c r="G106" s="47"/>
      <c r="H106" s="48"/>
      <c r="I106" s="48"/>
      <c r="J106" s="48"/>
      <c r="K106" s="48"/>
      <c r="L106" s="48"/>
      <c r="M106" s="48"/>
      <c r="N106" s="48"/>
    </row>
    <row r="107" spans="7:14" ht="12.75">
      <c r="G107" s="110"/>
      <c r="H107" s="44"/>
      <c r="I107" s="44"/>
      <c r="J107" s="44"/>
      <c r="K107" s="44"/>
      <c r="L107" s="110"/>
      <c r="M107" s="44"/>
      <c r="N107" s="44"/>
    </row>
    <row r="108" spans="7:14" ht="12.75">
      <c r="G108" s="47"/>
      <c r="H108" s="48"/>
      <c r="I108" s="48"/>
      <c r="J108" s="48"/>
      <c r="K108" s="48"/>
      <c r="L108" s="48"/>
      <c r="M108" s="48"/>
      <c r="N108" s="48"/>
    </row>
    <row r="109" spans="7:12" ht="12.75">
      <c r="G109" s="41"/>
      <c r="L109" s="41"/>
    </row>
    <row r="112" ht="12.75">
      <c r="G112" s="41"/>
    </row>
  </sheetData>
  <sheetProtection/>
  <mergeCells count="3">
    <mergeCell ref="A34:C34"/>
    <mergeCell ref="A35:C35"/>
    <mergeCell ref="A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6">
      <selection activeCell="K44" sqref="K44"/>
    </sheetView>
  </sheetViews>
  <sheetFormatPr defaultColWidth="9.140625" defaultRowHeight="12.75"/>
  <cols>
    <col min="1" max="1" width="48.140625" style="0" customWidth="1"/>
    <col min="2" max="2" width="17.00390625" style="0" customWidth="1"/>
    <col min="3" max="3" width="15.00390625" style="0" customWidth="1"/>
    <col min="4" max="4" width="15.421875" style="0" customWidth="1"/>
  </cols>
  <sheetData>
    <row r="1" spans="8:14" ht="12.75">
      <c r="H1" s="48"/>
      <c r="I1" s="48"/>
      <c r="J1" s="48"/>
      <c r="K1" s="48"/>
      <c r="L1" s="48"/>
      <c r="M1" s="48"/>
      <c r="N1" s="48"/>
    </row>
    <row r="2" spans="8:14" ht="12.75">
      <c r="H2" s="48"/>
      <c r="I2" s="48"/>
      <c r="J2" s="48"/>
      <c r="K2" s="48"/>
      <c r="L2" s="48"/>
      <c r="M2" s="48"/>
      <c r="N2" s="48"/>
    </row>
    <row r="5" spans="1:4" ht="12.75">
      <c r="A5" s="8" t="s">
        <v>6</v>
      </c>
      <c r="B5" s="2"/>
      <c r="C5" s="2"/>
      <c r="D5" s="1"/>
    </row>
    <row r="6" spans="1:4" ht="12.75">
      <c r="A6" s="8" t="s">
        <v>7</v>
      </c>
      <c r="B6" s="2"/>
      <c r="C6" s="2"/>
      <c r="D6" s="1"/>
    </row>
    <row r="7" spans="1:4" ht="12.75">
      <c r="A7" s="8" t="s">
        <v>176</v>
      </c>
      <c r="B7" s="2"/>
      <c r="C7" s="2"/>
      <c r="D7" s="1"/>
    </row>
    <row r="8" spans="1:4" ht="12.75">
      <c r="A8" s="6"/>
      <c r="B8" s="2"/>
      <c r="C8" s="2"/>
      <c r="D8" s="1"/>
    </row>
    <row r="9" ht="12.75">
      <c r="D9" s="1"/>
    </row>
    <row r="10" spans="1:4" ht="12.75">
      <c r="A10" s="9" t="s">
        <v>66</v>
      </c>
      <c r="D10" s="1"/>
    </row>
    <row r="11" ht="12.75">
      <c r="D11" s="1"/>
    </row>
    <row r="12" spans="1:4" ht="12.75">
      <c r="A12" t="s">
        <v>67</v>
      </c>
      <c r="D12" s="1"/>
    </row>
    <row r="13" spans="1:4" ht="38.25">
      <c r="A13" s="7" t="s">
        <v>0</v>
      </c>
      <c r="B13" s="7" t="s">
        <v>59</v>
      </c>
      <c r="C13" s="7" t="s">
        <v>60</v>
      </c>
      <c r="D13" s="3" t="s">
        <v>83</v>
      </c>
    </row>
    <row r="14" spans="1:4" ht="12.75">
      <c r="A14" s="30" t="s">
        <v>191</v>
      </c>
      <c r="B14" s="28">
        <v>44878.18</v>
      </c>
      <c r="C14" s="28">
        <v>2044.09</v>
      </c>
      <c r="D14" s="12">
        <v>4964.4</v>
      </c>
    </row>
    <row r="15" spans="1:4" ht="12.75">
      <c r="A15" s="30" t="s">
        <v>154</v>
      </c>
      <c r="B15" s="28"/>
      <c r="C15" s="11"/>
      <c r="D15" s="11">
        <f>16051.56+71818.32+59572.8</f>
        <v>147442.68</v>
      </c>
    </row>
    <row r="16" spans="1:4" ht="12.75">
      <c r="A16" s="21" t="s">
        <v>179</v>
      </c>
      <c r="B16" s="12">
        <f>B18+B19+B20+B21</f>
        <v>321022.93000000005</v>
      </c>
      <c r="C16" s="11">
        <f>5931.1+6118</f>
        <v>12049.1</v>
      </c>
      <c r="D16" s="12">
        <v>59572.8</v>
      </c>
    </row>
    <row r="17" spans="1:4" ht="12.75">
      <c r="A17" s="21" t="s">
        <v>118</v>
      </c>
      <c r="B17" s="12"/>
      <c r="C17" s="11"/>
      <c r="D17" s="11"/>
    </row>
    <row r="18" spans="1:4" ht="12.75">
      <c r="A18" s="31" t="s">
        <v>119</v>
      </c>
      <c r="B18" s="12">
        <f>125500.03+23853.92</f>
        <v>149353.95</v>
      </c>
      <c r="C18" s="11"/>
      <c r="D18" s="11"/>
    </row>
    <row r="19" spans="1:4" ht="12.75">
      <c r="A19" s="31" t="s">
        <v>120</v>
      </c>
      <c r="B19" s="12">
        <f>C51</f>
        <v>21744.079999999998</v>
      </c>
      <c r="C19" s="11"/>
      <c r="D19" s="11"/>
    </row>
    <row r="20" spans="1:4" ht="12.75">
      <c r="A20" s="31" t="s">
        <v>121</v>
      </c>
      <c r="B20" s="12">
        <f>C58</f>
        <v>47161.8</v>
      </c>
      <c r="C20" s="11"/>
      <c r="D20" s="11"/>
    </row>
    <row r="21" spans="1:4" ht="12.75">
      <c r="A21" s="31" t="s">
        <v>122</v>
      </c>
      <c r="B21" s="12">
        <f>C62</f>
        <v>102763.1</v>
      </c>
      <c r="C21" s="11"/>
      <c r="D21" s="11"/>
    </row>
    <row r="22" spans="1:4" ht="12.75">
      <c r="A22" s="3" t="s">
        <v>1</v>
      </c>
      <c r="B22" s="12">
        <f>B14+B16-B24</f>
        <v>321022.93000000005</v>
      </c>
      <c r="C22" s="12">
        <f>C14+C16-C24</f>
        <v>13339.880000000001</v>
      </c>
      <c r="D22" s="12">
        <f>D14+D16-D24</f>
        <v>59572.8</v>
      </c>
    </row>
    <row r="23" spans="1:4" ht="12.75">
      <c r="A23" s="3" t="s">
        <v>2</v>
      </c>
      <c r="B23" s="12">
        <v>0</v>
      </c>
      <c r="C23" s="12">
        <v>0</v>
      </c>
      <c r="D23" s="12">
        <v>0</v>
      </c>
    </row>
    <row r="24" spans="1:4" ht="12.75">
      <c r="A24" s="3" t="s">
        <v>3</v>
      </c>
      <c r="B24" s="12">
        <v>44878.18</v>
      </c>
      <c r="C24" s="12">
        <f>512.96+240.35</f>
        <v>753.3100000000001</v>
      </c>
      <c r="D24" s="12">
        <v>4964.4</v>
      </c>
    </row>
    <row r="25" spans="1:4" ht="12.75">
      <c r="A25" s="3" t="s">
        <v>4</v>
      </c>
      <c r="B25" s="12">
        <f>C63</f>
        <v>321022.93</v>
      </c>
      <c r="C25" s="12">
        <v>0</v>
      </c>
      <c r="D25" s="12">
        <v>0</v>
      </c>
    </row>
    <row r="26" spans="1:4" ht="12.75">
      <c r="A26" s="21" t="s">
        <v>124</v>
      </c>
      <c r="B26" s="12">
        <v>0</v>
      </c>
      <c r="C26" s="12">
        <v>0</v>
      </c>
      <c r="D26" s="12">
        <v>0</v>
      </c>
    </row>
    <row r="27" spans="1:4" ht="12.75">
      <c r="A27" s="21" t="s">
        <v>125</v>
      </c>
      <c r="B27" s="12">
        <v>0</v>
      </c>
      <c r="C27" s="12">
        <v>0</v>
      </c>
      <c r="D27" s="12">
        <f>D15+D22</f>
        <v>207015.47999999998</v>
      </c>
    </row>
    <row r="28" spans="1:4" ht="25.5">
      <c r="A28" s="21" t="s">
        <v>152</v>
      </c>
      <c r="B28" s="12">
        <v>0</v>
      </c>
      <c r="C28" s="12">
        <v>0</v>
      </c>
      <c r="D28" s="12">
        <v>0</v>
      </c>
    </row>
    <row r="29" spans="1:4" ht="25.5">
      <c r="A29" s="21" t="s">
        <v>183</v>
      </c>
      <c r="B29" s="12">
        <v>0</v>
      </c>
      <c r="C29" s="12">
        <v>0</v>
      </c>
      <c r="D29" s="12">
        <v>0</v>
      </c>
    </row>
    <row r="30" spans="1:4" ht="12.75">
      <c r="A30" s="1"/>
      <c r="B30" s="1"/>
      <c r="C30" s="1"/>
      <c r="D30" s="1"/>
    </row>
    <row r="31" spans="1:4" ht="12.75">
      <c r="A31" s="72" t="s">
        <v>8</v>
      </c>
      <c r="B31" s="72"/>
      <c r="C31" s="72"/>
      <c r="D31" s="1"/>
    </row>
    <row r="32" spans="1:4" ht="12.75">
      <c r="A32" s="73" t="s">
        <v>180</v>
      </c>
      <c r="B32" s="73"/>
      <c r="C32" s="73"/>
      <c r="D32" s="1"/>
    </row>
    <row r="33" spans="1:4" ht="12.75">
      <c r="A33" s="1"/>
      <c r="B33" s="1"/>
      <c r="C33" s="1"/>
      <c r="D33" s="1"/>
    </row>
    <row r="34" spans="1:4" ht="12.75">
      <c r="A34" s="3" t="s">
        <v>9</v>
      </c>
      <c r="B34" s="3" t="s">
        <v>10</v>
      </c>
      <c r="C34" s="3" t="s">
        <v>11</v>
      </c>
      <c r="D34" s="1"/>
    </row>
    <row r="35" spans="1:4" ht="12.75">
      <c r="A35" s="74" t="s">
        <v>127</v>
      </c>
      <c r="B35" s="75"/>
      <c r="C35" s="76"/>
      <c r="D35" s="1"/>
    </row>
    <row r="36" spans="1:4" ht="12.75">
      <c r="A36" s="36" t="s">
        <v>139</v>
      </c>
      <c r="B36" s="36"/>
      <c r="C36" s="37">
        <v>47459.66</v>
      </c>
      <c r="D36" s="1"/>
    </row>
    <row r="37" spans="1:4" ht="25.5">
      <c r="A37" s="3" t="s">
        <v>12</v>
      </c>
      <c r="B37" s="3" t="s">
        <v>13</v>
      </c>
      <c r="C37" s="12"/>
      <c r="D37" s="1"/>
    </row>
    <row r="38" spans="1:4" ht="12.75">
      <c r="A38" s="3" t="s">
        <v>14</v>
      </c>
      <c r="B38" s="3" t="s">
        <v>15</v>
      </c>
      <c r="C38" s="12"/>
      <c r="D38" s="1"/>
    </row>
    <row r="39" spans="1:3" ht="12.75">
      <c r="A39" s="3" t="s">
        <v>16</v>
      </c>
      <c r="B39" s="3" t="s">
        <v>17</v>
      </c>
      <c r="C39" s="12"/>
    </row>
    <row r="40" spans="1:3" ht="12.75">
      <c r="A40" s="3" t="s">
        <v>18</v>
      </c>
      <c r="B40" s="3" t="s">
        <v>19</v>
      </c>
      <c r="C40" s="12"/>
    </row>
    <row r="41" spans="1:3" ht="12.75">
      <c r="A41" s="3" t="s">
        <v>20</v>
      </c>
      <c r="B41" s="3" t="s">
        <v>21</v>
      </c>
      <c r="C41" s="12"/>
    </row>
    <row r="42" spans="1:3" ht="12.75">
      <c r="A42" s="3" t="s">
        <v>22</v>
      </c>
      <c r="B42" s="3" t="s">
        <v>23</v>
      </c>
      <c r="C42" s="12">
        <v>1588.61</v>
      </c>
    </row>
    <row r="43" spans="1:3" ht="25.5">
      <c r="A43" s="3" t="s">
        <v>24</v>
      </c>
      <c r="B43" s="3" t="s">
        <v>25</v>
      </c>
      <c r="C43" s="12">
        <f>21843.36+23853.92</f>
        <v>45697.28</v>
      </c>
    </row>
    <row r="44" spans="1:3" ht="25.5">
      <c r="A44" s="3" t="s">
        <v>26</v>
      </c>
      <c r="B44" s="3" t="s">
        <v>27</v>
      </c>
      <c r="C44" s="12"/>
    </row>
    <row r="45" spans="1:3" ht="38.25">
      <c r="A45" s="3" t="s">
        <v>28</v>
      </c>
      <c r="B45" s="3" t="s">
        <v>27</v>
      </c>
      <c r="C45" s="12"/>
    </row>
    <row r="46" spans="1:3" ht="25.5">
      <c r="A46" s="3" t="s">
        <v>29</v>
      </c>
      <c r="B46" s="3" t="s">
        <v>30</v>
      </c>
      <c r="C46" s="12"/>
    </row>
    <row r="47" spans="1:3" ht="38.25">
      <c r="A47" s="3" t="s">
        <v>47</v>
      </c>
      <c r="B47" s="3" t="s">
        <v>141</v>
      </c>
      <c r="C47" s="12"/>
    </row>
    <row r="48" spans="1:3" ht="25.5">
      <c r="A48" s="3" t="s">
        <v>32</v>
      </c>
      <c r="B48" s="3" t="s">
        <v>13</v>
      </c>
      <c r="C48" s="12"/>
    </row>
    <row r="49" spans="1:3" ht="25.5">
      <c r="A49" s="3" t="s">
        <v>34</v>
      </c>
      <c r="B49" s="3" t="s">
        <v>90</v>
      </c>
      <c r="C49" s="12">
        <v>595.73</v>
      </c>
    </row>
    <row r="50" spans="1:3" ht="12.75">
      <c r="A50" s="3" t="s">
        <v>35</v>
      </c>
      <c r="B50" s="3" t="s">
        <v>13</v>
      </c>
      <c r="C50" s="12">
        <v>54012.67</v>
      </c>
    </row>
    <row r="51" spans="1:3" ht="12.75">
      <c r="A51" s="10" t="s">
        <v>138</v>
      </c>
      <c r="B51" s="10"/>
      <c r="C51" s="12">
        <f>C54+C52</f>
        <v>21744.079999999998</v>
      </c>
    </row>
    <row r="52" spans="1:3" ht="25.5">
      <c r="A52" s="22" t="s">
        <v>99</v>
      </c>
      <c r="B52" s="3" t="s">
        <v>23</v>
      </c>
      <c r="C52" s="12">
        <v>2680.78</v>
      </c>
    </row>
    <row r="53" spans="1:3" ht="25.5">
      <c r="A53" s="22" t="s">
        <v>84</v>
      </c>
      <c r="B53" s="3" t="s">
        <v>40</v>
      </c>
      <c r="C53" s="12"/>
    </row>
    <row r="54" spans="1:3" ht="25.5">
      <c r="A54" s="3" t="s">
        <v>41</v>
      </c>
      <c r="B54" s="3" t="s">
        <v>91</v>
      </c>
      <c r="C54" s="11">
        <v>19063.3</v>
      </c>
    </row>
    <row r="55" spans="1:3" ht="25.5">
      <c r="A55" s="3" t="s">
        <v>42</v>
      </c>
      <c r="B55" s="3" t="s">
        <v>43</v>
      </c>
      <c r="C55" s="12"/>
    </row>
    <row r="56" spans="1:3" ht="38.25">
      <c r="A56" s="3" t="s">
        <v>44</v>
      </c>
      <c r="B56" s="3" t="s">
        <v>17</v>
      </c>
      <c r="C56" s="12"/>
    </row>
    <row r="57" spans="1:3" ht="25.5">
      <c r="A57" s="3" t="s">
        <v>46</v>
      </c>
      <c r="B57" s="3" t="s">
        <v>95</v>
      </c>
      <c r="C57" s="12"/>
    </row>
    <row r="58" spans="1:3" ht="25.5">
      <c r="A58" s="10" t="s">
        <v>48</v>
      </c>
      <c r="B58" s="3" t="s">
        <v>33</v>
      </c>
      <c r="C58" s="12">
        <v>47161.8</v>
      </c>
    </row>
    <row r="59" spans="1:3" ht="12.75">
      <c r="A59" s="3" t="s">
        <v>49</v>
      </c>
      <c r="B59" s="3" t="s">
        <v>51</v>
      </c>
      <c r="C59" s="11"/>
    </row>
    <row r="60" spans="1:3" ht="12.75">
      <c r="A60" s="3" t="s">
        <v>78</v>
      </c>
      <c r="B60" s="3" t="s">
        <v>51</v>
      </c>
      <c r="C60" s="11"/>
    </row>
    <row r="61" spans="1:3" ht="25.5">
      <c r="A61" s="3" t="s">
        <v>52</v>
      </c>
      <c r="B61" s="3" t="s">
        <v>33</v>
      </c>
      <c r="C61" s="11"/>
    </row>
    <row r="62" spans="1:3" ht="38.25">
      <c r="A62" s="33" t="s">
        <v>86</v>
      </c>
      <c r="B62" s="3" t="s">
        <v>50</v>
      </c>
      <c r="C62" s="12">
        <v>102763.1</v>
      </c>
    </row>
    <row r="63" spans="1:3" ht="12.75">
      <c r="A63" s="10" t="s">
        <v>53</v>
      </c>
      <c r="B63" s="10"/>
      <c r="C63" s="13">
        <f>C36+C42+C43+C50+C51+C62+C58+C49</f>
        <v>321022.93</v>
      </c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5" t="s">
        <v>54</v>
      </c>
      <c r="B66" s="5"/>
      <c r="C66" s="5"/>
    </row>
    <row r="67" spans="1:3" ht="12.75">
      <c r="A67" s="5" t="s">
        <v>80</v>
      </c>
      <c r="B67" s="5"/>
      <c r="C67" s="5"/>
    </row>
    <row r="68" spans="1:3" ht="12.75">
      <c r="A68" s="5" t="s">
        <v>186</v>
      </c>
      <c r="B68" s="5"/>
      <c r="C68" s="5"/>
    </row>
    <row r="69" spans="1:3" ht="12.75">
      <c r="A69" s="5" t="s">
        <v>181</v>
      </c>
      <c r="B69" s="5"/>
      <c r="C69" s="5"/>
    </row>
    <row r="70" spans="1:3" ht="12.75">
      <c r="A70" s="5" t="s">
        <v>56</v>
      </c>
      <c r="B70" s="4"/>
      <c r="C70" s="4"/>
    </row>
    <row r="71" spans="1:3" ht="12.75">
      <c r="A71" s="5" t="s">
        <v>57</v>
      </c>
      <c r="B71" s="4"/>
      <c r="C71" s="4"/>
    </row>
    <row r="72" spans="1:13" ht="12.75">
      <c r="A72" s="5" t="s">
        <v>58</v>
      </c>
      <c r="B72" s="4"/>
      <c r="C72" s="4"/>
      <c r="M72" s="41"/>
    </row>
    <row r="73" spans="1:13" ht="12.75">
      <c r="A73" s="4"/>
      <c r="B73" s="4"/>
      <c r="C73" s="4"/>
      <c r="M73" s="41"/>
    </row>
    <row r="74" spans="1:13" ht="12.75">
      <c r="A74" s="5"/>
      <c r="B74" s="4"/>
      <c r="C74" s="4"/>
      <c r="H74" s="41"/>
      <c r="M74" s="41"/>
    </row>
    <row r="75" spans="1:13" ht="12.75">
      <c r="A75" s="4"/>
      <c r="B75" s="4"/>
      <c r="C75" s="4"/>
      <c r="H75" s="41"/>
      <c r="M75" s="41"/>
    </row>
    <row r="76" spans="1:13" ht="12.75">
      <c r="A76" s="5" t="s">
        <v>65</v>
      </c>
      <c r="B76" s="5"/>
      <c r="C76" s="4"/>
      <c r="M76" s="41"/>
    </row>
    <row r="77" ht="12.75">
      <c r="M77" s="41"/>
    </row>
    <row r="78" ht="12.75">
      <c r="M78" s="41"/>
    </row>
    <row r="79" ht="12.75">
      <c r="M79" s="41"/>
    </row>
    <row r="80" ht="12.75">
      <c r="M80" s="41"/>
    </row>
    <row r="81" ht="12.75">
      <c r="M81" s="41"/>
    </row>
    <row r="82" ht="12.75">
      <c r="L82" s="44"/>
    </row>
    <row r="83" spans="8:13" ht="12.75">
      <c r="H83" s="44"/>
      <c r="I83" s="44"/>
      <c r="J83" s="44"/>
      <c r="K83" s="44"/>
      <c r="L83" s="44"/>
      <c r="M83" s="44"/>
    </row>
    <row r="86" spans="10:12" ht="12.75">
      <c r="J86" s="9"/>
      <c r="L86" s="9"/>
    </row>
  </sheetData>
  <sheetProtection/>
  <mergeCells count="3">
    <mergeCell ref="A31:C31"/>
    <mergeCell ref="A32:C32"/>
    <mergeCell ref="A35:C35"/>
  </mergeCells>
  <printOptions/>
  <pageMargins left="0.75" right="0.75" top="0.58" bottom="0.42" header="0.37" footer="0.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Y78"/>
  <sheetViews>
    <sheetView zoomScalePageLayoutView="0" workbookViewId="0" topLeftCell="A42">
      <selection activeCell="G74" sqref="G74"/>
    </sheetView>
  </sheetViews>
  <sheetFormatPr defaultColWidth="9.140625" defaultRowHeight="12.75"/>
  <cols>
    <col min="1" max="1" width="48.140625" style="0" customWidth="1"/>
    <col min="2" max="2" width="17.28125" style="0" customWidth="1"/>
    <col min="3" max="3" width="15.7109375" style="0" customWidth="1"/>
    <col min="4" max="4" width="15.140625" style="0" customWidth="1"/>
    <col min="7" max="7" width="10.28125" style="0" customWidth="1"/>
    <col min="16" max="16" width="10.7109375" style="0" customWidth="1"/>
    <col min="22" max="22" width="11.00390625" style="0" customWidth="1"/>
  </cols>
  <sheetData>
    <row r="7" spans="1:4" ht="12.75">
      <c r="A7" s="8" t="s">
        <v>6</v>
      </c>
      <c r="B7" s="2"/>
      <c r="C7" s="2"/>
      <c r="D7" s="1"/>
    </row>
    <row r="8" spans="1:4" ht="12.75">
      <c r="A8" s="8" t="s">
        <v>7</v>
      </c>
      <c r="B8" s="2"/>
      <c r="C8" s="2"/>
      <c r="D8" s="1"/>
    </row>
    <row r="9" spans="1:4" ht="12.75">
      <c r="A9" s="8" t="s">
        <v>176</v>
      </c>
      <c r="B9" s="2"/>
      <c r="C9" s="2"/>
      <c r="D9" s="1"/>
    </row>
    <row r="10" spans="1:4" ht="12.75">
      <c r="A10" s="6"/>
      <c r="B10" s="2"/>
      <c r="C10" s="2"/>
      <c r="D10" s="1"/>
    </row>
    <row r="11" ht="12.75">
      <c r="D11" s="1"/>
    </row>
    <row r="12" spans="1:4" ht="12.75">
      <c r="A12" s="9" t="s">
        <v>75</v>
      </c>
      <c r="D12" s="1"/>
    </row>
    <row r="13" ht="12.75">
      <c r="D13" s="1"/>
    </row>
    <row r="14" spans="1:4" ht="12.75">
      <c r="A14" t="s">
        <v>76</v>
      </c>
      <c r="D14" s="1"/>
    </row>
    <row r="15" spans="1:4" ht="38.25">
      <c r="A15" s="7" t="s">
        <v>0</v>
      </c>
      <c r="B15" s="7" t="s">
        <v>59</v>
      </c>
      <c r="C15" s="7" t="s">
        <v>60</v>
      </c>
      <c r="D15" s="3" t="s">
        <v>87</v>
      </c>
    </row>
    <row r="16" spans="1:4" ht="12.75">
      <c r="A16" s="30" t="s">
        <v>177</v>
      </c>
      <c r="B16" s="34">
        <v>25007.47</v>
      </c>
      <c r="C16" s="28">
        <v>1082.52</v>
      </c>
      <c r="D16" s="11">
        <v>3565.8</v>
      </c>
    </row>
    <row r="17" spans="1:4" ht="12.75">
      <c r="A17" s="30" t="s">
        <v>154</v>
      </c>
      <c r="B17" s="34">
        <v>0</v>
      </c>
      <c r="C17" s="7"/>
      <c r="D17" s="11">
        <f>11529.42+51585.24+42789.6</f>
        <v>105904.26</v>
      </c>
    </row>
    <row r="18" spans="1:4" ht="12.75">
      <c r="A18" s="21" t="s">
        <v>179</v>
      </c>
      <c r="B18" s="35">
        <f>B20+B21+B22+B23</f>
        <v>300089.63</v>
      </c>
      <c r="C18" s="12">
        <f>6283.76+6926.45</f>
        <v>13210.21</v>
      </c>
      <c r="D18" s="11">
        <v>42789.6</v>
      </c>
    </row>
    <row r="19" spans="1:4" ht="12.75">
      <c r="A19" s="21" t="s">
        <v>118</v>
      </c>
      <c r="B19" s="11"/>
      <c r="C19" s="11"/>
      <c r="D19" s="11"/>
    </row>
    <row r="20" spans="1:4" ht="12.75">
      <c r="A20" s="31" t="s">
        <v>119</v>
      </c>
      <c r="B20" s="12">
        <f>C39+C44+C45+C51+C52</f>
        <v>98732.67</v>
      </c>
      <c r="C20" s="12"/>
      <c r="D20" s="11"/>
    </row>
    <row r="21" spans="1:4" ht="12.75">
      <c r="A21" s="31" t="s">
        <v>120</v>
      </c>
      <c r="B21" s="12">
        <f>C54+C56</f>
        <v>23494.64</v>
      </c>
      <c r="C21" s="12"/>
      <c r="D21" s="11"/>
    </row>
    <row r="22" spans="1:4" ht="12.75">
      <c r="A22" s="31" t="s">
        <v>121</v>
      </c>
      <c r="B22" s="12">
        <f>C60</f>
        <v>74504.7</v>
      </c>
      <c r="C22" s="12"/>
      <c r="D22" s="11"/>
    </row>
    <row r="23" spans="1:4" ht="12.75">
      <c r="A23" s="31" t="s">
        <v>122</v>
      </c>
      <c r="B23" s="12">
        <f>C64</f>
        <v>103357.62</v>
      </c>
      <c r="C23" s="12"/>
      <c r="D23" s="11"/>
    </row>
    <row r="24" spans="1:4" ht="12.75">
      <c r="A24" s="21" t="s">
        <v>1</v>
      </c>
      <c r="B24" s="12">
        <f>B16+B18-B26</f>
        <v>300089.63</v>
      </c>
      <c r="C24" s="12">
        <f>C16+C18-C26</f>
        <v>12914.35</v>
      </c>
      <c r="D24" s="11">
        <f>D16+D18-D26</f>
        <v>42789.6</v>
      </c>
    </row>
    <row r="25" spans="1:4" ht="12.75">
      <c r="A25" s="21" t="s">
        <v>2</v>
      </c>
      <c r="B25" s="11">
        <v>0</v>
      </c>
      <c r="C25" s="11"/>
      <c r="D25" s="11"/>
    </row>
    <row r="26" spans="1:4" ht="12.75">
      <c r="A26" s="21" t="s">
        <v>3</v>
      </c>
      <c r="B26" s="11">
        <v>25007.47</v>
      </c>
      <c r="C26" s="12">
        <f>897.68+480.7</f>
        <v>1378.3799999999999</v>
      </c>
      <c r="D26" s="12">
        <v>3565.8</v>
      </c>
    </row>
    <row r="27" spans="1:4" ht="12.75">
      <c r="A27" s="21" t="s">
        <v>4</v>
      </c>
      <c r="B27" s="12">
        <f>C65</f>
        <v>300089.63</v>
      </c>
      <c r="C27" s="12">
        <f>D62</f>
        <v>0</v>
      </c>
      <c r="D27" s="11"/>
    </row>
    <row r="28" spans="1:4" ht="12.75">
      <c r="A28" s="21" t="s">
        <v>124</v>
      </c>
      <c r="B28" s="12">
        <v>0</v>
      </c>
      <c r="C28" s="12">
        <v>0</v>
      </c>
      <c r="D28" s="11"/>
    </row>
    <row r="29" spans="1:4" ht="12.75">
      <c r="A29" s="21" t="s">
        <v>125</v>
      </c>
      <c r="B29" s="12">
        <v>0</v>
      </c>
      <c r="C29" s="12">
        <v>0</v>
      </c>
      <c r="D29" s="11">
        <f>D24+D17</f>
        <v>148693.86</v>
      </c>
    </row>
    <row r="30" spans="1:4" ht="25.5">
      <c r="A30" s="21" t="s">
        <v>152</v>
      </c>
      <c r="B30" s="12">
        <v>0</v>
      </c>
      <c r="C30" s="12">
        <v>0</v>
      </c>
      <c r="D30" s="11"/>
    </row>
    <row r="31" spans="1:4" ht="25.5">
      <c r="A31" s="21" t="s">
        <v>183</v>
      </c>
      <c r="B31" s="12">
        <v>0</v>
      </c>
      <c r="C31" s="12">
        <v>0</v>
      </c>
      <c r="D31" s="11"/>
    </row>
    <row r="32" spans="1:4" ht="12.75">
      <c r="A32" s="1"/>
      <c r="B32" s="1"/>
      <c r="C32" s="1"/>
      <c r="D32" s="1"/>
    </row>
    <row r="33" spans="1:4" ht="12.75">
      <c r="A33" s="72" t="s">
        <v>8</v>
      </c>
      <c r="B33" s="72"/>
      <c r="C33" s="72"/>
      <c r="D33" s="1"/>
    </row>
    <row r="34" spans="1:4" ht="12.75">
      <c r="A34" s="73" t="s">
        <v>180</v>
      </c>
      <c r="B34" s="73"/>
      <c r="C34" s="73"/>
      <c r="D34" s="1"/>
    </row>
    <row r="35" spans="1:4" ht="12.75">
      <c r="A35" s="1"/>
      <c r="B35" s="1"/>
      <c r="C35" s="1"/>
      <c r="D35" s="1"/>
    </row>
    <row r="36" spans="1:4" ht="12.75">
      <c r="A36" s="3" t="s">
        <v>9</v>
      </c>
      <c r="B36" s="3" t="s">
        <v>10</v>
      </c>
      <c r="C36" s="3" t="s">
        <v>11</v>
      </c>
      <c r="D36" s="1"/>
    </row>
    <row r="37" spans="1:4" ht="12.75">
      <c r="A37" s="74" t="s">
        <v>127</v>
      </c>
      <c r="B37" s="75"/>
      <c r="C37" s="76"/>
      <c r="D37" s="1"/>
    </row>
    <row r="38" spans="1:4" ht="12.75">
      <c r="A38" s="36" t="s">
        <v>139</v>
      </c>
      <c r="B38" s="36"/>
      <c r="C38" s="32"/>
      <c r="D38" s="1"/>
    </row>
    <row r="39" spans="1:25" ht="25.5">
      <c r="A39" s="3" t="s">
        <v>12</v>
      </c>
      <c r="B39" s="3" t="s">
        <v>13</v>
      </c>
      <c r="C39" s="12">
        <v>44852.33</v>
      </c>
      <c r="D39" s="1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2.75">
      <c r="A40" s="3" t="s">
        <v>14</v>
      </c>
      <c r="B40" s="3" t="s">
        <v>15</v>
      </c>
      <c r="C40" s="12"/>
      <c r="D40" s="1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2.75">
      <c r="A41" s="3" t="s">
        <v>16</v>
      </c>
      <c r="B41" s="3" t="s">
        <v>17</v>
      </c>
      <c r="C41" s="12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ht="12.75">
      <c r="A42" s="3" t="s">
        <v>18</v>
      </c>
      <c r="B42" s="3" t="s">
        <v>19</v>
      </c>
      <c r="C42" s="12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ht="12.75">
      <c r="A43" s="3" t="s">
        <v>20</v>
      </c>
      <c r="B43" s="3" t="s">
        <v>21</v>
      </c>
      <c r="C43" s="12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2.75">
      <c r="A44" s="3" t="s">
        <v>22</v>
      </c>
      <c r="B44" s="3" t="s">
        <v>23</v>
      </c>
      <c r="C44" s="12">
        <v>570.82</v>
      </c>
      <c r="L44" s="48"/>
      <c r="M44" s="48"/>
      <c r="N44" s="47"/>
      <c r="O44" s="48"/>
      <c r="P44" s="47"/>
      <c r="Q44" s="48"/>
      <c r="R44" s="48"/>
      <c r="S44" s="48"/>
      <c r="T44" s="48"/>
      <c r="U44" s="50"/>
      <c r="V44" s="48"/>
      <c r="W44" s="48"/>
      <c r="X44" s="48"/>
      <c r="Y44" s="48"/>
    </row>
    <row r="45" spans="1:25" ht="25.5">
      <c r="A45" s="3" t="s">
        <v>24</v>
      </c>
      <c r="B45" s="3" t="s">
        <v>25</v>
      </c>
      <c r="C45" s="12">
        <v>15689.52</v>
      </c>
      <c r="L45" s="48"/>
      <c r="M45" s="48"/>
      <c r="N45" s="47"/>
      <c r="O45" s="48"/>
      <c r="P45" s="48"/>
      <c r="Q45" s="48"/>
      <c r="R45" s="48"/>
      <c r="S45" s="48"/>
      <c r="T45" s="48"/>
      <c r="U45" s="50"/>
      <c r="V45" s="48"/>
      <c r="W45" s="48"/>
      <c r="X45" s="48"/>
      <c r="Y45" s="48"/>
    </row>
    <row r="46" spans="1:25" ht="25.5">
      <c r="A46" s="3" t="s">
        <v>26</v>
      </c>
      <c r="B46" s="3" t="s">
        <v>27</v>
      </c>
      <c r="C46" s="12"/>
      <c r="L46" s="48"/>
      <c r="M46" s="48"/>
      <c r="N46" s="47"/>
      <c r="O46" s="48"/>
      <c r="P46" s="47"/>
      <c r="Q46" s="48"/>
      <c r="R46" s="48"/>
      <c r="S46" s="48"/>
      <c r="T46" s="48"/>
      <c r="U46" s="50"/>
      <c r="V46" s="48"/>
      <c r="W46" s="48"/>
      <c r="X46" s="48"/>
      <c r="Y46" s="48"/>
    </row>
    <row r="47" spans="1:25" ht="38.25">
      <c r="A47" s="3" t="s">
        <v>28</v>
      </c>
      <c r="B47" s="3" t="s">
        <v>27</v>
      </c>
      <c r="C47" s="12"/>
      <c r="L47" s="48"/>
      <c r="M47" s="48"/>
      <c r="N47" s="47"/>
      <c r="O47" s="48"/>
      <c r="P47" s="47"/>
      <c r="Q47" s="48"/>
      <c r="R47" s="48"/>
      <c r="S47" s="48"/>
      <c r="T47" s="48"/>
      <c r="U47" s="50"/>
      <c r="V47" s="48"/>
      <c r="W47" s="48"/>
      <c r="X47" s="48"/>
      <c r="Y47" s="48"/>
    </row>
    <row r="48" spans="1:25" ht="25.5">
      <c r="A48" s="3" t="s">
        <v>29</v>
      </c>
      <c r="B48" s="3" t="s">
        <v>30</v>
      </c>
      <c r="C48" s="12"/>
      <c r="L48" s="48"/>
      <c r="M48" s="48"/>
      <c r="N48" s="47"/>
      <c r="O48" s="48"/>
      <c r="P48" s="47"/>
      <c r="Q48" s="48"/>
      <c r="R48" s="48"/>
      <c r="S48" s="48"/>
      <c r="T48" s="48"/>
      <c r="U48" s="50"/>
      <c r="V48" s="48"/>
      <c r="W48" s="48"/>
      <c r="X48" s="48"/>
      <c r="Y48" s="48"/>
    </row>
    <row r="49" spans="1:25" ht="38.25">
      <c r="A49" s="3" t="s">
        <v>47</v>
      </c>
      <c r="B49" s="3" t="s">
        <v>31</v>
      </c>
      <c r="C49" s="12"/>
      <c r="L49" s="48"/>
      <c r="M49" s="48"/>
      <c r="N49" s="47"/>
      <c r="O49" s="48"/>
      <c r="P49" s="47"/>
      <c r="Q49" s="48"/>
      <c r="R49" s="48"/>
      <c r="S49" s="48"/>
      <c r="T49" s="48"/>
      <c r="U49" s="50"/>
      <c r="V49" s="48"/>
      <c r="W49" s="48"/>
      <c r="X49" s="48"/>
      <c r="Y49" s="48"/>
    </row>
    <row r="50" spans="1:25" ht="25.5">
      <c r="A50" s="3" t="s">
        <v>32</v>
      </c>
      <c r="B50" s="3" t="s">
        <v>13</v>
      </c>
      <c r="C50" s="12"/>
      <c r="L50" s="48"/>
      <c r="M50" s="48"/>
      <c r="N50" s="47"/>
      <c r="O50" s="48"/>
      <c r="P50" s="47"/>
      <c r="Q50" s="48"/>
      <c r="R50" s="48"/>
      <c r="S50" s="48"/>
      <c r="T50" s="48"/>
      <c r="U50" s="50"/>
      <c r="V50" s="48"/>
      <c r="W50" s="48"/>
      <c r="X50" s="48"/>
      <c r="Y50" s="48"/>
    </row>
    <row r="51" spans="1:25" ht="25.5">
      <c r="A51" s="3" t="s">
        <v>34</v>
      </c>
      <c r="B51" s="3" t="s">
        <v>90</v>
      </c>
      <c r="C51" s="12">
        <v>427.9</v>
      </c>
      <c r="L51" s="48"/>
      <c r="M51" s="48"/>
      <c r="N51" s="47"/>
      <c r="O51" s="48"/>
      <c r="P51" s="47"/>
      <c r="Q51" s="48"/>
      <c r="R51" s="48"/>
      <c r="S51" s="48"/>
      <c r="T51" s="48"/>
      <c r="U51" s="50"/>
      <c r="V51" s="48"/>
      <c r="W51" s="48"/>
      <c r="X51" s="48"/>
      <c r="Y51" s="48"/>
    </row>
    <row r="52" spans="1:25" ht="12.75">
      <c r="A52" s="3" t="s">
        <v>35</v>
      </c>
      <c r="B52" s="3" t="s">
        <v>13</v>
      </c>
      <c r="C52" s="12">
        <v>37192.1</v>
      </c>
      <c r="L52" s="48"/>
      <c r="M52" s="48"/>
      <c r="N52" s="47"/>
      <c r="O52" s="48"/>
      <c r="P52" s="47"/>
      <c r="Q52" s="48"/>
      <c r="R52" s="48"/>
      <c r="S52" s="48"/>
      <c r="T52" s="48"/>
      <c r="U52" s="50"/>
      <c r="V52" s="48"/>
      <c r="W52" s="48"/>
      <c r="X52" s="48"/>
      <c r="Y52" s="48"/>
    </row>
    <row r="53" spans="1:25" ht="12.75">
      <c r="A53" s="78" t="s">
        <v>138</v>
      </c>
      <c r="B53" s="79"/>
      <c r="C53" s="12"/>
      <c r="L53" s="48"/>
      <c r="M53" s="48"/>
      <c r="N53" s="47"/>
      <c r="O53" s="48"/>
      <c r="P53" s="47"/>
      <c r="Q53" s="48"/>
      <c r="R53" s="48"/>
      <c r="S53" s="48"/>
      <c r="T53" s="48"/>
      <c r="U53" s="50"/>
      <c r="V53" s="48"/>
      <c r="W53" s="48"/>
      <c r="X53" s="48"/>
      <c r="Y53" s="48"/>
    </row>
    <row r="54" spans="1:25" ht="25.5">
      <c r="A54" s="22" t="s">
        <v>99</v>
      </c>
      <c r="B54" s="3" t="s">
        <v>23</v>
      </c>
      <c r="C54" s="12">
        <v>3422.41</v>
      </c>
      <c r="L54" s="48"/>
      <c r="M54" s="44"/>
      <c r="N54" s="48"/>
      <c r="O54" s="48"/>
      <c r="P54" s="47"/>
      <c r="Q54" s="48"/>
      <c r="R54" s="48"/>
      <c r="S54" s="48"/>
      <c r="T54" s="44"/>
      <c r="U54" s="51"/>
      <c r="V54" s="48"/>
      <c r="W54" s="48"/>
      <c r="X54" s="48"/>
      <c r="Y54" s="48"/>
    </row>
    <row r="55" spans="1:25" ht="25.5">
      <c r="A55" s="22" t="s">
        <v>84</v>
      </c>
      <c r="B55" s="3" t="s">
        <v>40</v>
      </c>
      <c r="C55" s="12"/>
      <c r="L55" s="48"/>
      <c r="M55" s="44"/>
      <c r="N55" s="44"/>
      <c r="O55" s="48"/>
      <c r="P55" s="47"/>
      <c r="Q55" s="48"/>
      <c r="R55" s="48"/>
      <c r="S55" s="48"/>
      <c r="T55" s="48"/>
      <c r="U55" s="50"/>
      <c r="V55" s="48"/>
      <c r="W55" s="48"/>
      <c r="X55" s="48"/>
      <c r="Y55" s="48"/>
    </row>
    <row r="56" spans="1:25" ht="25.5">
      <c r="A56" s="3" t="s">
        <v>41</v>
      </c>
      <c r="B56" s="3" t="s">
        <v>91</v>
      </c>
      <c r="C56" s="11">
        <v>20072.23</v>
      </c>
      <c r="L56" s="48"/>
      <c r="M56" s="48"/>
      <c r="N56" s="48"/>
      <c r="O56" s="48"/>
      <c r="P56" s="47"/>
      <c r="Q56" s="48"/>
      <c r="R56" s="48"/>
      <c r="S56" s="48"/>
      <c r="T56" s="48"/>
      <c r="U56" s="50"/>
      <c r="V56" s="48"/>
      <c r="W56" s="48"/>
      <c r="X56" s="48"/>
      <c r="Y56" s="48"/>
    </row>
    <row r="57" spans="1:25" ht="25.5">
      <c r="A57" s="3" t="s">
        <v>42</v>
      </c>
      <c r="B57" s="3" t="s">
        <v>43</v>
      </c>
      <c r="C57" s="12"/>
      <c r="L57" s="48"/>
      <c r="M57" s="48"/>
      <c r="N57" s="48"/>
      <c r="O57" s="48"/>
      <c r="P57" s="48"/>
      <c r="Q57" s="48"/>
      <c r="R57" s="48"/>
      <c r="S57" s="48"/>
      <c r="T57" s="48"/>
      <c r="U57" s="50"/>
      <c r="V57" s="48"/>
      <c r="W57" s="48"/>
      <c r="X57" s="48"/>
      <c r="Y57" s="48"/>
    </row>
    <row r="58" spans="1:25" ht="38.25">
      <c r="A58" s="3" t="s">
        <v>44</v>
      </c>
      <c r="B58" s="3" t="s">
        <v>17</v>
      </c>
      <c r="C58" s="12"/>
      <c r="L58" s="48"/>
      <c r="M58" s="44"/>
      <c r="N58" s="48"/>
      <c r="O58" s="48"/>
      <c r="P58" s="48"/>
      <c r="Q58" s="48"/>
      <c r="R58" s="48"/>
      <c r="S58" s="48"/>
      <c r="T58" s="44"/>
      <c r="U58" s="51"/>
      <c r="V58" s="48"/>
      <c r="W58" s="48"/>
      <c r="X58" s="48"/>
      <c r="Y58" s="48"/>
    </row>
    <row r="59" spans="1:25" ht="25.5">
      <c r="A59" s="3" t="s">
        <v>46</v>
      </c>
      <c r="B59" s="3" t="s">
        <v>95</v>
      </c>
      <c r="C59" s="12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25.5">
      <c r="A60" s="10" t="s">
        <v>48</v>
      </c>
      <c r="B60" s="3" t="s">
        <v>140</v>
      </c>
      <c r="C60" s="12">
        <v>74504.7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 ht="12.75">
      <c r="A61" s="3" t="s">
        <v>49</v>
      </c>
      <c r="B61" s="3" t="s">
        <v>51</v>
      </c>
      <c r="C61" s="11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12.75">
      <c r="A62" s="3" t="s">
        <v>78</v>
      </c>
      <c r="B62" s="3" t="s">
        <v>51</v>
      </c>
      <c r="C62" s="11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25.5">
      <c r="A63" s="3" t="s">
        <v>52</v>
      </c>
      <c r="B63" s="3" t="s">
        <v>33</v>
      </c>
      <c r="C63" s="11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3" ht="38.25">
      <c r="A64" s="33" t="s">
        <v>86</v>
      </c>
      <c r="B64" s="3" t="s">
        <v>50</v>
      </c>
      <c r="C64" s="12">
        <v>103357.62</v>
      </c>
    </row>
    <row r="65" spans="1:22" ht="12.75">
      <c r="A65" s="10" t="s">
        <v>53</v>
      </c>
      <c r="B65" s="10"/>
      <c r="C65" s="13">
        <f>C39+C44+C45+C52+C54+C56+C64+C60+C51</f>
        <v>300089.63</v>
      </c>
      <c r="T65" s="48"/>
      <c r="U65" s="48"/>
      <c r="V65" s="48"/>
    </row>
    <row r="66" spans="1:22" ht="12.75">
      <c r="A66" s="1"/>
      <c r="B66" s="1"/>
      <c r="C66" s="1"/>
      <c r="T66" s="48"/>
      <c r="U66" s="48"/>
      <c r="V66" s="48"/>
    </row>
    <row r="67" spans="1:22" ht="12.75">
      <c r="A67" s="1"/>
      <c r="B67" s="1"/>
      <c r="C67" s="1"/>
      <c r="T67" s="48"/>
      <c r="U67" s="48"/>
      <c r="V67" s="48"/>
    </row>
    <row r="68" spans="1:22" ht="12.75">
      <c r="A68" s="5" t="s">
        <v>54</v>
      </c>
      <c r="B68" s="5"/>
      <c r="C68" s="5"/>
      <c r="T68" s="48"/>
      <c r="U68" s="48"/>
      <c r="V68" s="48"/>
    </row>
    <row r="69" spans="1:22" ht="12.75">
      <c r="A69" s="5" t="s">
        <v>101</v>
      </c>
      <c r="B69" s="5"/>
      <c r="C69" s="5"/>
      <c r="T69" s="48"/>
      <c r="U69" s="48"/>
      <c r="V69" s="48"/>
    </row>
    <row r="70" spans="1:22" ht="12.75">
      <c r="A70" s="5" t="s">
        <v>186</v>
      </c>
      <c r="B70" s="5"/>
      <c r="C70" s="5"/>
      <c r="T70" s="44"/>
      <c r="U70" s="44"/>
      <c r="V70" s="48"/>
    </row>
    <row r="71" spans="1:22" ht="12.75">
      <c r="A71" s="5" t="s">
        <v>181</v>
      </c>
      <c r="B71" s="5"/>
      <c r="C71" s="5"/>
      <c r="T71" s="48"/>
      <c r="U71" s="48"/>
      <c r="V71" s="48"/>
    </row>
    <row r="72" spans="1:22" ht="12.75">
      <c r="A72" s="5" t="s">
        <v>56</v>
      </c>
      <c r="B72" s="4"/>
      <c r="C72" s="4"/>
      <c r="T72" s="44"/>
      <c r="U72" s="44"/>
      <c r="V72" s="48"/>
    </row>
    <row r="73" spans="1:22" ht="12.75">
      <c r="A73" s="5" t="s">
        <v>57</v>
      </c>
      <c r="B73" s="4"/>
      <c r="C73" s="4"/>
      <c r="T73" s="48"/>
      <c r="U73" s="48"/>
      <c r="V73" s="48"/>
    </row>
    <row r="74" spans="1:22" ht="12.75">
      <c r="A74" s="5" t="s">
        <v>58</v>
      </c>
      <c r="B74" s="4"/>
      <c r="C74" s="4"/>
      <c r="T74" s="48"/>
      <c r="U74" s="48"/>
      <c r="V74" s="48"/>
    </row>
    <row r="75" spans="1:3" ht="12.75">
      <c r="A75" s="4"/>
      <c r="B75" s="4"/>
      <c r="C75" s="4"/>
    </row>
    <row r="76" spans="1:3" ht="12.75">
      <c r="A76" s="5"/>
      <c r="B76" s="4"/>
      <c r="C76" s="4"/>
    </row>
    <row r="77" spans="1:3" ht="12.75">
      <c r="A77" s="4"/>
      <c r="B77" s="4"/>
      <c r="C77" s="4"/>
    </row>
    <row r="78" spans="1:3" ht="12.75">
      <c r="A78" s="5" t="s">
        <v>65</v>
      </c>
      <c r="B78" s="5"/>
      <c r="C78" s="4"/>
    </row>
  </sheetData>
  <sheetProtection/>
  <mergeCells count="4">
    <mergeCell ref="A37:C37"/>
    <mergeCell ref="A53:B53"/>
    <mergeCell ref="A33:C33"/>
    <mergeCell ref="A34:C34"/>
  </mergeCells>
  <printOptions/>
  <pageMargins left="0.7480314960629921" right="0.7480314960629921" top="0.5118110236220472" bottom="0.35433070866141736" header="0.35433070866141736" footer="0.2362204724409449"/>
  <pageSetup horizontalDpi="600" verticalDpi="600" orientation="portrait" paperSize="9" scale="82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H78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48.140625" style="0" customWidth="1"/>
    <col min="2" max="2" width="7.7109375" style="0" customWidth="1"/>
    <col min="3" max="3" width="19.57421875" style="0" customWidth="1"/>
    <col min="4" max="4" width="19.8515625" style="0" customWidth="1"/>
    <col min="5" max="5" width="15.8515625" style="0" customWidth="1"/>
  </cols>
  <sheetData>
    <row r="4" spans="1:3" ht="12.75">
      <c r="A4" s="8" t="s">
        <v>6</v>
      </c>
      <c r="B4" s="2"/>
      <c r="C4" s="2"/>
    </row>
    <row r="5" spans="1:3" ht="12.75">
      <c r="A5" s="8" t="s">
        <v>7</v>
      </c>
      <c r="B5" s="2"/>
      <c r="C5" s="2"/>
    </row>
    <row r="6" spans="1:3" ht="12.75">
      <c r="A6" s="8" t="s">
        <v>176</v>
      </c>
      <c r="B6" s="2"/>
      <c r="C6" s="2"/>
    </row>
    <row r="7" spans="1:3" ht="12.75">
      <c r="A7" s="6"/>
      <c r="B7" s="2"/>
      <c r="C7" s="2"/>
    </row>
    <row r="8" ht="12.75">
      <c r="A8" s="9" t="s">
        <v>71</v>
      </c>
    </row>
    <row r="10" ht="12.75">
      <c r="A10" t="s">
        <v>72</v>
      </c>
    </row>
    <row r="11" spans="1:5" ht="38.25">
      <c r="A11" s="70" t="s">
        <v>0</v>
      </c>
      <c r="B11" s="71"/>
      <c r="C11" s="7" t="s">
        <v>59</v>
      </c>
      <c r="D11" s="7" t="s">
        <v>60</v>
      </c>
      <c r="E11" s="3" t="s">
        <v>83</v>
      </c>
    </row>
    <row r="12" spans="1:5" ht="12.75">
      <c r="A12" s="85" t="s">
        <v>177</v>
      </c>
      <c r="B12" s="86"/>
      <c r="C12" s="28">
        <v>79776.19</v>
      </c>
      <c r="D12" s="28">
        <v>6530.22</v>
      </c>
      <c r="E12" s="12">
        <v>4696.8</v>
      </c>
    </row>
    <row r="13" spans="1:5" ht="12.75">
      <c r="A13" s="85" t="s">
        <v>154</v>
      </c>
      <c r="B13" s="86"/>
      <c r="C13" s="7"/>
      <c r="D13" s="7"/>
      <c r="E13" s="12">
        <v>139779.4</v>
      </c>
    </row>
    <row r="14" spans="1:5" ht="12.75">
      <c r="A14" s="82" t="s">
        <v>179</v>
      </c>
      <c r="B14" s="83"/>
      <c r="C14" s="12">
        <f>C16+C17+C18+C19</f>
        <v>499858.59200000006</v>
      </c>
      <c r="D14" s="11">
        <f>24372.97+23734.13</f>
        <v>48107.100000000006</v>
      </c>
      <c r="E14" s="12">
        <v>52948.8</v>
      </c>
    </row>
    <row r="15" spans="1:5" ht="12.75">
      <c r="A15" s="82" t="s">
        <v>118</v>
      </c>
      <c r="B15" s="83"/>
      <c r="C15" s="11"/>
      <c r="D15" s="11"/>
      <c r="E15" s="11"/>
    </row>
    <row r="16" spans="1:5" ht="12.75">
      <c r="A16" s="80" t="s">
        <v>119</v>
      </c>
      <c r="B16" s="81"/>
      <c r="C16" s="12">
        <f>D34+D40+D41+D47+D48+D49</f>
        <v>156838.61200000002</v>
      </c>
      <c r="D16" s="11"/>
      <c r="E16" s="11"/>
    </row>
    <row r="17" spans="1:5" ht="12.75">
      <c r="A17" s="80" t="s">
        <v>120</v>
      </c>
      <c r="B17" s="81"/>
      <c r="C17" s="12">
        <f>D53+D51</f>
        <v>36005.189999999995</v>
      </c>
      <c r="D17" s="11"/>
      <c r="E17" s="11"/>
    </row>
    <row r="18" spans="1:5" ht="12.75">
      <c r="A18" s="80" t="s">
        <v>121</v>
      </c>
      <c r="B18" s="81"/>
      <c r="C18" s="12">
        <f>D61</f>
        <v>142520.52</v>
      </c>
      <c r="D18" s="11"/>
      <c r="E18" s="11"/>
    </row>
    <row r="19" spans="1:5" ht="12.75">
      <c r="A19" s="80" t="s">
        <v>122</v>
      </c>
      <c r="B19" s="81"/>
      <c r="C19" s="12">
        <f>D65</f>
        <v>164494.27</v>
      </c>
      <c r="D19" s="11"/>
      <c r="E19" s="11"/>
    </row>
    <row r="20" spans="1:5" ht="12.75">
      <c r="A20" s="82" t="s">
        <v>1</v>
      </c>
      <c r="B20" s="83"/>
      <c r="C20" s="12">
        <f>C12+C14-C22</f>
        <v>539746.6820000001</v>
      </c>
      <c r="D20" s="11">
        <f>D12+D14-D22</f>
        <v>48854.08000000001</v>
      </c>
      <c r="E20" s="12">
        <f>E12+E14-E22</f>
        <v>53233.200000000004</v>
      </c>
    </row>
    <row r="21" spans="1:5" ht="12.75">
      <c r="A21" s="82" t="s">
        <v>2</v>
      </c>
      <c r="B21" s="83"/>
      <c r="C21" s="11"/>
      <c r="D21" s="11"/>
      <c r="E21" s="12">
        <v>0</v>
      </c>
    </row>
    <row r="22" spans="1:5" ht="12.75">
      <c r="A22" s="82" t="s">
        <v>3</v>
      </c>
      <c r="B22" s="83"/>
      <c r="C22" s="12">
        <v>39888.1</v>
      </c>
      <c r="D22" s="12">
        <f>2763.57+3019.67</f>
        <v>5783.24</v>
      </c>
      <c r="E22" s="12">
        <v>4412.4</v>
      </c>
    </row>
    <row r="23" spans="1:5" ht="12.75">
      <c r="A23" s="82" t="s">
        <v>4</v>
      </c>
      <c r="B23" s="83"/>
      <c r="C23" s="12">
        <f>D66</f>
        <v>499858.59200000006</v>
      </c>
      <c r="D23" s="12">
        <v>0</v>
      </c>
      <c r="E23" s="12">
        <v>0</v>
      </c>
    </row>
    <row r="24" spans="1:5" ht="12.75">
      <c r="A24" s="82" t="s">
        <v>124</v>
      </c>
      <c r="B24" s="83"/>
      <c r="C24" s="12">
        <v>0</v>
      </c>
      <c r="D24" s="12">
        <v>0</v>
      </c>
      <c r="E24" s="12">
        <v>0</v>
      </c>
    </row>
    <row r="25" spans="1:5" ht="12.75">
      <c r="A25" s="82" t="s">
        <v>125</v>
      </c>
      <c r="B25" s="83"/>
      <c r="C25" s="12">
        <v>0</v>
      </c>
      <c r="D25" s="12">
        <v>0</v>
      </c>
      <c r="E25" s="12">
        <f>E13+E20</f>
        <v>193012.6</v>
      </c>
    </row>
    <row r="26" spans="1:5" ht="25.5" customHeight="1">
      <c r="A26" s="82" t="s">
        <v>152</v>
      </c>
      <c r="B26" s="83"/>
      <c r="C26" s="12">
        <v>0</v>
      </c>
      <c r="D26" s="12">
        <v>0</v>
      </c>
      <c r="E26" s="12">
        <v>0</v>
      </c>
    </row>
    <row r="27" spans="1:5" ht="27.75" customHeight="1">
      <c r="A27" s="82" t="s">
        <v>183</v>
      </c>
      <c r="B27" s="83"/>
      <c r="C27" s="12">
        <v>0</v>
      </c>
      <c r="D27" s="12">
        <v>0</v>
      </c>
      <c r="E27" s="12">
        <v>0</v>
      </c>
    </row>
    <row r="28" spans="1:4" ht="12.75">
      <c r="A28" s="1"/>
      <c r="B28" s="1"/>
      <c r="C28" s="1"/>
      <c r="D28" s="1"/>
    </row>
    <row r="29" spans="1:4" ht="12.75">
      <c r="A29" s="72" t="s">
        <v>8</v>
      </c>
      <c r="B29" s="72"/>
      <c r="C29" s="72"/>
      <c r="D29" s="1"/>
    </row>
    <row r="30" spans="1:4" ht="12.75">
      <c r="A30" s="73" t="s">
        <v>180</v>
      </c>
      <c r="B30" s="73"/>
      <c r="C30" s="73"/>
      <c r="D30" s="73"/>
    </row>
    <row r="31" spans="1:4" ht="12.75">
      <c r="A31" s="1"/>
      <c r="B31" s="1"/>
      <c r="C31" s="1"/>
      <c r="D31" s="1"/>
    </row>
    <row r="32" spans="1:4" ht="12.75">
      <c r="A32" s="84" t="s">
        <v>9</v>
      </c>
      <c r="B32" s="69"/>
      <c r="C32" s="3" t="s">
        <v>10</v>
      </c>
      <c r="D32" s="3" t="s">
        <v>11</v>
      </c>
    </row>
    <row r="33" spans="1:4" ht="12.75">
      <c r="A33" s="87" t="s">
        <v>127</v>
      </c>
      <c r="B33" s="87"/>
      <c r="C33" s="3"/>
      <c r="D33" s="3"/>
    </row>
    <row r="34" spans="1:8" ht="12.75">
      <c r="A34" s="87" t="s">
        <v>139</v>
      </c>
      <c r="B34" s="87"/>
      <c r="C34" s="3"/>
      <c r="D34" s="12">
        <f>8824.8*6.63</f>
        <v>58508.42399999999</v>
      </c>
      <c r="H34" s="1"/>
    </row>
    <row r="35" spans="1:8" ht="21.75" customHeight="1">
      <c r="A35" s="82" t="s">
        <v>12</v>
      </c>
      <c r="B35" s="88"/>
      <c r="C35" s="3" t="s">
        <v>13</v>
      </c>
      <c r="D35" s="12"/>
      <c r="H35" s="1"/>
    </row>
    <row r="36" spans="1:8" ht="12.75">
      <c r="A36" s="82" t="s">
        <v>14</v>
      </c>
      <c r="B36" s="83"/>
      <c r="C36" s="3" t="s">
        <v>15</v>
      </c>
      <c r="D36" s="12"/>
      <c r="H36" s="1"/>
    </row>
    <row r="37" spans="1:4" ht="12.75">
      <c r="A37" s="82" t="s">
        <v>16</v>
      </c>
      <c r="B37" s="83"/>
      <c r="C37" s="3" t="s">
        <v>17</v>
      </c>
      <c r="D37" s="12"/>
    </row>
    <row r="38" spans="1:4" ht="12.75">
      <c r="A38" s="82" t="s">
        <v>18</v>
      </c>
      <c r="B38" s="83"/>
      <c r="C38" s="3" t="s">
        <v>19</v>
      </c>
      <c r="D38" s="12"/>
    </row>
    <row r="39" spans="1:4" ht="12.75">
      <c r="A39" s="82" t="s">
        <v>20</v>
      </c>
      <c r="B39" s="83"/>
      <c r="C39" s="3" t="s">
        <v>21</v>
      </c>
      <c r="D39" s="12"/>
    </row>
    <row r="40" spans="1:4" ht="12.75">
      <c r="A40" s="82" t="s">
        <v>22</v>
      </c>
      <c r="B40" s="83"/>
      <c r="C40" s="3" t="s">
        <v>23</v>
      </c>
      <c r="D40" s="12"/>
    </row>
    <row r="41" spans="1:4" ht="24" customHeight="1">
      <c r="A41" s="85" t="s">
        <v>24</v>
      </c>
      <c r="B41" s="86"/>
      <c r="C41" s="3" t="s">
        <v>25</v>
      </c>
      <c r="D41" s="12">
        <v>40616</v>
      </c>
    </row>
    <row r="42" spans="1:4" ht="25.5">
      <c r="A42" s="82" t="s">
        <v>26</v>
      </c>
      <c r="B42" s="83"/>
      <c r="C42" s="3" t="s">
        <v>27</v>
      </c>
      <c r="D42" s="12"/>
    </row>
    <row r="43" spans="1:4" ht="25.5">
      <c r="A43" s="82" t="s">
        <v>28</v>
      </c>
      <c r="B43" s="83"/>
      <c r="C43" s="3" t="s">
        <v>27</v>
      </c>
      <c r="D43" s="12"/>
    </row>
    <row r="44" spans="1:4" ht="25.5">
      <c r="A44" s="82" t="s">
        <v>29</v>
      </c>
      <c r="B44" s="83"/>
      <c r="C44" s="3" t="s">
        <v>30</v>
      </c>
      <c r="D44" s="12"/>
    </row>
    <row r="45" spans="1:4" ht="33" customHeight="1">
      <c r="A45" s="82" t="s">
        <v>47</v>
      </c>
      <c r="B45" s="83"/>
      <c r="C45" s="3" t="s">
        <v>31</v>
      </c>
      <c r="D45" s="12"/>
    </row>
    <row r="46" spans="1:4" ht="24" customHeight="1">
      <c r="A46" s="82" t="s">
        <v>32</v>
      </c>
      <c r="B46" s="83"/>
      <c r="C46" s="3" t="s">
        <v>13</v>
      </c>
      <c r="D46" s="12"/>
    </row>
    <row r="47" spans="1:4" ht="24.75" customHeight="1">
      <c r="A47" s="82" t="s">
        <v>34</v>
      </c>
      <c r="B47" s="83"/>
      <c r="C47" s="3" t="s">
        <v>90</v>
      </c>
      <c r="D47" s="12">
        <f>8824.8*0.06</f>
        <v>529.4879999999999</v>
      </c>
    </row>
    <row r="48" spans="1:4" ht="12.75">
      <c r="A48" s="82" t="s">
        <v>35</v>
      </c>
      <c r="B48" s="83"/>
      <c r="C48" s="3" t="s">
        <v>13</v>
      </c>
      <c r="D48" s="12">
        <v>44035.75</v>
      </c>
    </row>
    <row r="49" spans="1:4" ht="27.75" customHeight="1">
      <c r="A49" s="82" t="s">
        <v>37</v>
      </c>
      <c r="B49" s="83"/>
      <c r="C49" s="3" t="s">
        <v>36</v>
      </c>
      <c r="D49" s="12">
        <v>13148.95</v>
      </c>
    </row>
    <row r="50" spans="1:4" ht="25.5">
      <c r="A50" s="82" t="s">
        <v>38</v>
      </c>
      <c r="B50" s="83"/>
      <c r="C50" s="3" t="s">
        <v>156</v>
      </c>
      <c r="D50" s="12"/>
    </row>
    <row r="51" spans="1:4" ht="25.5">
      <c r="A51" s="82" t="s">
        <v>155</v>
      </c>
      <c r="B51" s="83"/>
      <c r="C51" s="3" t="s">
        <v>43</v>
      </c>
      <c r="D51" s="12">
        <v>3265.18</v>
      </c>
    </row>
    <row r="52" spans="1:4" ht="25.5">
      <c r="A52" s="82" t="s">
        <v>42</v>
      </c>
      <c r="B52" s="83"/>
      <c r="C52" s="3" t="s">
        <v>43</v>
      </c>
      <c r="D52" s="12"/>
    </row>
    <row r="53" spans="1:4" ht="12.75">
      <c r="A53" s="78" t="s">
        <v>132</v>
      </c>
      <c r="B53" s="79"/>
      <c r="C53" s="3"/>
      <c r="D53" s="12">
        <v>32740.01</v>
      </c>
    </row>
    <row r="54" spans="1:4" ht="12.75">
      <c r="A54" s="82" t="s">
        <v>133</v>
      </c>
      <c r="B54" s="83"/>
      <c r="C54" s="3"/>
      <c r="D54" s="12"/>
    </row>
    <row r="55" spans="1:4" ht="12.75">
      <c r="A55" s="82" t="s">
        <v>134</v>
      </c>
      <c r="B55" s="83"/>
      <c r="C55" s="3"/>
      <c r="D55" s="12"/>
    </row>
    <row r="56" spans="1:4" ht="12.75">
      <c r="A56" s="82" t="s">
        <v>135</v>
      </c>
      <c r="B56" s="83"/>
      <c r="C56" s="3"/>
      <c r="D56" s="12"/>
    </row>
    <row r="57" spans="1:4" ht="29.25" customHeight="1">
      <c r="A57" s="82" t="s">
        <v>41</v>
      </c>
      <c r="B57" s="83"/>
      <c r="C57" s="3" t="s">
        <v>91</v>
      </c>
      <c r="D57" s="11"/>
    </row>
    <row r="58" spans="1:4" ht="33" customHeight="1">
      <c r="A58" s="82" t="s">
        <v>44</v>
      </c>
      <c r="B58" s="83"/>
      <c r="C58" s="3" t="s">
        <v>17</v>
      </c>
      <c r="D58" s="12"/>
    </row>
    <row r="59" spans="1:4" ht="25.5">
      <c r="A59" s="82" t="s">
        <v>45</v>
      </c>
      <c r="B59" s="83"/>
      <c r="C59" s="3" t="s">
        <v>39</v>
      </c>
      <c r="D59" s="12"/>
    </row>
    <row r="60" spans="1:4" ht="30" customHeight="1">
      <c r="A60" s="82" t="s">
        <v>46</v>
      </c>
      <c r="B60" s="83"/>
      <c r="C60" s="3" t="s">
        <v>92</v>
      </c>
      <c r="D60" s="12"/>
    </row>
    <row r="61" spans="1:4" ht="12.75">
      <c r="A61" s="78" t="s">
        <v>48</v>
      </c>
      <c r="B61" s="79"/>
      <c r="C61" s="3" t="s">
        <v>51</v>
      </c>
      <c r="D61" s="12">
        <v>142520.52</v>
      </c>
    </row>
    <row r="62" spans="1:4" ht="12.75">
      <c r="A62" s="82" t="s">
        <v>49</v>
      </c>
      <c r="B62" s="83"/>
      <c r="C62" s="3" t="s">
        <v>51</v>
      </c>
      <c r="D62" s="11"/>
    </row>
    <row r="63" spans="1:4" ht="12.75">
      <c r="A63" s="82" t="s">
        <v>78</v>
      </c>
      <c r="B63" s="83"/>
      <c r="C63" s="3" t="s">
        <v>51</v>
      </c>
      <c r="D63" s="11"/>
    </row>
    <row r="64" spans="1:4" ht="12.75">
      <c r="A64" s="82" t="s">
        <v>52</v>
      </c>
      <c r="B64" s="83"/>
      <c r="C64" s="3" t="s">
        <v>33</v>
      </c>
      <c r="D64" s="11"/>
    </row>
    <row r="65" spans="1:4" ht="12.75">
      <c r="A65" s="78" t="s">
        <v>86</v>
      </c>
      <c r="B65" s="79"/>
      <c r="C65" s="3" t="s">
        <v>50</v>
      </c>
      <c r="D65" s="12">
        <v>164494.27</v>
      </c>
    </row>
    <row r="66" spans="1:4" ht="12.75">
      <c r="A66" s="89" t="s">
        <v>53</v>
      </c>
      <c r="B66" s="90"/>
      <c r="C66" s="10"/>
      <c r="D66" s="13">
        <f>D34+D41+D47+D48+D49+D51+D53+D61+D65</f>
        <v>499858.59200000006</v>
      </c>
    </row>
    <row r="67" spans="1:4" ht="12.75">
      <c r="A67" s="91" t="s">
        <v>198</v>
      </c>
      <c r="B67" s="91"/>
      <c r="C67" s="3" t="s">
        <v>197</v>
      </c>
      <c r="D67" s="11">
        <v>4683.64</v>
      </c>
    </row>
    <row r="68" spans="1:4" ht="12.75">
      <c r="A68" s="1"/>
      <c r="B68" s="1"/>
      <c r="C68" s="1"/>
      <c r="D68" s="1"/>
    </row>
    <row r="69" spans="1:4" ht="12.75">
      <c r="A69" s="5" t="s">
        <v>54</v>
      </c>
      <c r="B69" s="5"/>
      <c r="C69" s="5"/>
      <c r="D69" s="1"/>
    </row>
    <row r="70" spans="1:4" ht="12.75">
      <c r="A70" s="5" t="s">
        <v>80</v>
      </c>
      <c r="B70" s="5"/>
      <c r="C70" s="5"/>
      <c r="D70" s="1"/>
    </row>
    <row r="71" spans="1:4" ht="12.75">
      <c r="A71" s="5" t="s">
        <v>186</v>
      </c>
      <c r="B71" s="5"/>
      <c r="C71" s="5"/>
      <c r="D71" s="1"/>
    </row>
    <row r="72" spans="1:4" ht="12.75">
      <c r="A72" s="5" t="s">
        <v>184</v>
      </c>
      <c r="B72" s="5"/>
      <c r="C72" s="5"/>
      <c r="D72" s="1"/>
    </row>
    <row r="73" spans="1:4" ht="12.75">
      <c r="A73" s="5" t="s">
        <v>56</v>
      </c>
      <c r="B73" s="4"/>
      <c r="C73" s="4"/>
      <c r="D73" s="1"/>
    </row>
    <row r="74" spans="1:4" ht="12.75">
      <c r="A74" s="5" t="s">
        <v>57</v>
      </c>
      <c r="B74" s="4"/>
      <c r="C74" s="4"/>
      <c r="D74" s="1"/>
    </row>
    <row r="75" spans="1:4" ht="12.75">
      <c r="A75" s="5" t="s">
        <v>58</v>
      </c>
      <c r="B75" s="4"/>
      <c r="C75" s="4"/>
      <c r="D75" s="1"/>
    </row>
    <row r="76" spans="1:4" ht="12.75">
      <c r="A76" s="4"/>
      <c r="B76" s="4"/>
      <c r="C76" s="4"/>
      <c r="D76" s="1"/>
    </row>
    <row r="77" spans="1:4" ht="12.75">
      <c r="A77" s="5"/>
      <c r="B77" s="4"/>
      <c r="C77" s="4"/>
      <c r="D77" s="1"/>
    </row>
    <row r="78" spans="1:4" ht="12.75">
      <c r="A78" s="5" t="s">
        <v>65</v>
      </c>
      <c r="B78" s="5"/>
      <c r="C78" s="4"/>
      <c r="D78" s="1"/>
    </row>
  </sheetData>
  <sheetProtection/>
  <mergeCells count="55">
    <mergeCell ref="A67:B67"/>
    <mergeCell ref="A65:B65"/>
    <mergeCell ref="A66:B66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45:B45"/>
    <mergeCell ref="A46:B46"/>
    <mergeCell ref="A47:B47"/>
    <mergeCell ref="A48:B48"/>
    <mergeCell ref="A49:B49"/>
    <mergeCell ref="A50:B50"/>
    <mergeCell ref="A51:B51"/>
    <mergeCell ref="A52:B52"/>
    <mergeCell ref="A37:B37"/>
    <mergeCell ref="A38:B38"/>
    <mergeCell ref="A39:B39"/>
    <mergeCell ref="A40:B40"/>
    <mergeCell ref="A41:B41"/>
    <mergeCell ref="A42:B42"/>
    <mergeCell ref="A43:B43"/>
    <mergeCell ref="A44:B44"/>
    <mergeCell ref="A27:B27"/>
    <mergeCell ref="A29:C29"/>
    <mergeCell ref="A30:D30"/>
    <mergeCell ref="A32:B32"/>
    <mergeCell ref="A33:B33"/>
    <mergeCell ref="A34:B34"/>
    <mergeCell ref="A35:B35"/>
    <mergeCell ref="A36:B36"/>
    <mergeCell ref="A19:B19"/>
    <mergeCell ref="A20:B20"/>
    <mergeCell ref="A21:B21"/>
    <mergeCell ref="A22:B22"/>
    <mergeCell ref="A23:B23"/>
    <mergeCell ref="A24:B24"/>
    <mergeCell ref="A25:B25"/>
    <mergeCell ref="A26:B26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5" right="0.75" top="0.21" bottom="0.26" header="0.17" footer="0.18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E84"/>
  <sheetViews>
    <sheetView zoomScalePageLayoutView="0" workbookViewId="0" topLeftCell="A43">
      <selection activeCell="C62" sqref="C62"/>
    </sheetView>
  </sheetViews>
  <sheetFormatPr defaultColWidth="9.140625" defaultRowHeight="12.75"/>
  <cols>
    <col min="1" max="1" width="48.140625" style="0" customWidth="1"/>
    <col min="2" max="2" width="16.421875" style="0" hidden="1" customWidth="1"/>
    <col min="3" max="3" width="19.57421875" style="0" customWidth="1"/>
    <col min="4" max="4" width="17.00390625" style="0" customWidth="1"/>
    <col min="5" max="5" width="14.421875" style="0" customWidth="1"/>
    <col min="7" max="7" width="11.140625" style="0" customWidth="1"/>
  </cols>
  <sheetData>
    <row r="7" spans="1:3" ht="12.75">
      <c r="A7" s="8" t="s">
        <v>6</v>
      </c>
      <c r="B7" s="2"/>
      <c r="C7" s="2"/>
    </row>
    <row r="8" spans="1:3" ht="12.75">
      <c r="A8" s="8" t="s">
        <v>7</v>
      </c>
      <c r="B8" s="2"/>
      <c r="C8" s="2"/>
    </row>
    <row r="9" spans="1:3" ht="12.75">
      <c r="A9" s="8" t="s">
        <v>176</v>
      </c>
      <c r="B9" s="2"/>
      <c r="C9" s="2"/>
    </row>
    <row r="10" spans="1:3" ht="12.75">
      <c r="A10" s="6"/>
      <c r="B10" s="2"/>
      <c r="C10" s="2"/>
    </row>
    <row r="12" ht="12.75">
      <c r="A12" s="9" t="s">
        <v>73</v>
      </c>
    </row>
    <row r="14" ht="12.75">
      <c r="A14" t="s">
        <v>74</v>
      </c>
    </row>
    <row r="15" spans="1:5" ht="38.25">
      <c r="A15" s="70" t="s">
        <v>0</v>
      </c>
      <c r="B15" s="71"/>
      <c r="C15" s="7" t="s">
        <v>59</v>
      </c>
      <c r="D15" s="7" t="s">
        <v>60</v>
      </c>
      <c r="E15" s="3" t="s">
        <v>83</v>
      </c>
    </row>
    <row r="16" spans="1:5" ht="12.75">
      <c r="A16" s="85" t="s">
        <v>177</v>
      </c>
      <c r="B16" s="86"/>
      <c r="C16" s="28">
        <v>25253</v>
      </c>
      <c r="D16" s="28">
        <v>5585.82</v>
      </c>
      <c r="E16" s="12">
        <v>4696.8</v>
      </c>
    </row>
    <row r="17" spans="1:5" ht="12.75">
      <c r="A17" s="85" t="s">
        <v>154</v>
      </c>
      <c r="B17" s="86"/>
      <c r="C17" s="7"/>
      <c r="D17" s="7"/>
      <c r="E17" s="11">
        <v>139494.96</v>
      </c>
    </row>
    <row r="18" spans="1:5" ht="12.75">
      <c r="A18" s="82" t="s">
        <v>179</v>
      </c>
      <c r="B18" s="83"/>
      <c r="C18" s="12">
        <f>C20+C21+C22+C23</f>
        <v>532076.96</v>
      </c>
      <c r="D18" s="11">
        <f>19532.23+26028.59</f>
        <v>45560.82</v>
      </c>
      <c r="E18" s="12">
        <v>56361.6</v>
      </c>
    </row>
    <row r="19" spans="1:5" ht="12.75">
      <c r="A19" s="82" t="s">
        <v>118</v>
      </c>
      <c r="B19" s="83"/>
      <c r="C19" s="11"/>
      <c r="D19" s="11"/>
      <c r="E19" s="11"/>
    </row>
    <row r="20" spans="1:5" ht="12.75">
      <c r="A20" s="80" t="s">
        <v>119</v>
      </c>
      <c r="B20" s="81"/>
      <c r="C20" s="12">
        <f>D38+D44+D45+D51+D52+D53</f>
        <v>166947.72999999998</v>
      </c>
      <c r="D20" s="11"/>
      <c r="E20" s="11"/>
    </row>
    <row r="21" spans="1:5" ht="12.75">
      <c r="A21" s="80" t="s">
        <v>120</v>
      </c>
      <c r="B21" s="81"/>
      <c r="C21" s="12">
        <f>D57+D55</f>
        <v>38325.89</v>
      </c>
      <c r="D21" s="11"/>
      <c r="E21" s="11"/>
    </row>
    <row r="22" spans="1:5" ht="12.75">
      <c r="A22" s="80" t="s">
        <v>121</v>
      </c>
      <c r="B22" s="81"/>
      <c r="C22" s="12">
        <f>D65</f>
        <v>151706.64</v>
      </c>
      <c r="D22" s="11"/>
      <c r="E22" s="11"/>
    </row>
    <row r="23" spans="1:5" ht="12.75">
      <c r="A23" s="80" t="s">
        <v>122</v>
      </c>
      <c r="B23" s="81"/>
      <c r="C23" s="12">
        <f>D69</f>
        <v>175096.7</v>
      </c>
      <c r="D23" s="11"/>
      <c r="E23" s="11"/>
    </row>
    <row r="24" spans="1:5" ht="12.75">
      <c r="A24" s="82" t="s">
        <v>1</v>
      </c>
      <c r="B24" s="83"/>
      <c r="C24" s="12">
        <f>C16+C18-C26</f>
        <v>514870.88999999996</v>
      </c>
      <c r="D24" s="11">
        <f>D16+D18-D26</f>
        <v>46401.04</v>
      </c>
      <c r="E24" s="12">
        <f>E16+E18-E26</f>
        <v>56361.6</v>
      </c>
    </row>
    <row r="25" spans="1:5" ht="12.75">
      <c r="A25" s="82" t="s">
        <v>2</v>
      </c>
      <c r="B25" s="83"/>
      <c r="C25" s="11"/>
      <c r="D25" s="11"/>
      <c r="E25" s="12">
        <v>0</v>
      </c>
    </row>
    <row r="26" spans="1:5" ht="12.75">
      <c r="A26" s="82" t="s">
        <v>3</v>
      </c>
      <c r="B26" s="83"/>
      <c r="C26" s="12">
        <v>42459.07</v>
      </c>
      <c r="D26" s="12">
        <f>2263.44+2482.16</f>
        <v>4745.6</v>
      </c>
      <c r="E26" s="12">
        <v>4696.8</v>
      </c>
    </row>
    <row r="27" spans="1:5" ht="12.75">
      <c r="A27" s="82" t="s">
        <v>4</v>
      </c>
      <c r="B27" s="83"/>
      <c r="C27" s="12">
        <f>D70</f>
        <v>532076.96</v>
      </c>
      <c r="D27" s="12"/>
      <c r="E27" s="12">
        <v>0</v>
      </c>
    </row>
    <row r="28" spans="1:5" ht="12.75">
      <c r="A28" s="82" t="s">
        <v>124</v>
      </c>
      <c r="B28" s="83"/>
      <c r="C28" s="12">
        <v>0</v>
      </c>
      <c r="D28" s="12">
        <v>0</v>
      </c>
      <c r="E28" s="12">
        <v>0</v>
      </c>
    </row>
    <row r="29" spans="1:5" ht="12.75">
      <c r="A29" s="82" t="s">
        <v>125</v>
      </c>
      <c r="B29" s="83"/>
      <c r="C29" s="12">
        <v>0</v>
      </c>
      <c r="D29" s="12">
        <v>0</v>
      </c>
      <c r="E29" s="12">
        <f>E17+E24</f>
        <v>195856.56</v>
      </c>
    </row>
    <row r="30" spans="1:5" ht="31.5" customHeight="1">
      <c r="A30" s="82" t="s">
        <v>152</v>
      </c>
      <c r="B30" s="83"/>
      <c r="C30" s="12">
        <v>0</v>
      </c>
      <c r="D30" s="12">
        <v>0</v>
      </c>
      <c r="E30" s="12">
        <v>0</v>
      </c>
    </row>
    <row r="31" spans="1:5" ht="27.75" customHeight="1">
      <c r="A31" s="82" t="s">
        <v>183</v>
      </c>
      <c r="B31" s="83"/>
      <c r="C31" s="12">
        <v>0</v>
      </c>
      <c r="D31" s="12">
        <v>0</v>
      </c>
      <c r="E31" s="12">
        <v>0</v>
      </c>
    </row>
    <row r="32" spans="1:4" ht="12.75">
      <c r="A32" s="1"/>
      <c r="B32" s="1"/>
      <c r="C32" s="1"/>
      <c r="D32" s="1"/>
    </row>
    <row r="33" spans="1:4" ht="12.75">
      <c r="A33" s="72" t="s">
        <v>8</v>
      </c>
      <c r="B33" s="72"/>
      <c r="C33" s="72"/>
      <c r="D33" s="1"/>
    </row>
    <row r="34" spans="1:4" ht="12.75">
      <c r="A34" s="73" t="s">
        <v>180</v>
      </c>
      <c r="B34" s="73"/>
      <c r="C34" s="73"/>
      <c r="D34" s="73"/>
    </row>
    <row r="35" spans="1:4" ht="12.75">
      <c r="A35" s="1"/>
      <c r="B35" s="1"/>
      <c r="C35" s="1"/>
      <c r="D35" s="1"/>
    </row>
    <row r="36" spans="1:4" ht="12.75">
      <c r="A36" s="84" t="s">
        <v>9</v>
      </c>
      <c r="B36" s="69"/>
      <c r="C36" s="3" t="s">
        <v>10</v>
      </c>
      <c r="D36" s="3" t="s">
        <v>11</v>
      </c>
    </row>
    <row r="37" spans="1:4" ht="12.75">
      <c r="A37" s="87" t="s">
        <v>127</v>
      </c>
      <c r="B37" s="87"/>
      <c r="C37" s="3"/>
      <c r="D37" s="3"/>
    </row>
    <row r="38" spans="1:4" ht="12.75">
      <c r="A38" s="87" t="s">
        <v>139</v>
      </c>
      <c r="B38" s="87"/>
      <c r="C38" s="3"/>
      <c r="D38" s="12">
        <v>62279.57</v>
      </c>
    </row>
    <row r="39" spans="1:4" ht="27.75" customHeight="1">
      <c r="A39" s="82" t="s">
        <v>12</v>
      </c>
      <c r="B39" s="88"/>
      <c r="C39" s="3" t="s">
        <v>13</v>
      </c>
      <c r="D39" s="12"/>
    </row>
    <row r="40" spans="1:4" ht="12.75">
      <c r="A40" s="82" t="s">
        <v>14</v>
      </c>
      <c r="B40" s="83"/>
      <c r="C40" s="3" t="s">
        <v>15</v>
      </c>
      <c r="D40" s="12"/>
    </row>
    <row r="41" spans="1:4" ht="12.75">
      <c r="A41" s="82" t="s">
        <v>16</v>
      </c>
      <c r="B41" s="83"/>
      <c r="C41" s="3" t="s">
        <v>17</v>
      </c>
      <c r="D41" s="12"/>
    </row>
    <row r="42" spans="1:4" ht="12.75">
      <c r="A42" s="82" t="s">
        <v>18</v>
      </c>
      <c r="B42" s="83"/>
      <c r="C42" s="3" t="s">
        <v>19</v>
      </c>
      <c r="D42" s="12"/>
    </row>
    <row r="43" spans="1:4" ht="12.75">
      <c r="A43" s="82" t="s">
        <v>20</v>
      </c>
      <c r="B43" s="83"/>
      <c r="C43" s="3" t="s">
        <v>21</v>
      </c>
      <c r="D43" s="12"/>
    </row>
    <row r="44" spans="1:4" ht="12.75">
      <c r="A44" s="82" t="s">
        <v>22</v>
      </c>
      <c r="B44" s="83"/>
      <c r="C44" s="3" t="s">
        <v>23</v>
      </c>
      <c r="D44" s="12"/>
    </row>
    <row r="45" spans="1:4" ht="29.25" customHeight="1">
      <c r="A45" s="85" t="s">
        <v>24</v>
      </c>
      <c r="B45" s="86"/>
      <c r="C45" s="3" t="s">
        <v>25</v>
      </c>
      <c r="D45" s="12">
        <f>20665.92+22568.1</f>
        <v>43234.02</v>
      </c>
    </row>
    <row r="46" spans="1:4" ht="25.5">
      <c r="A46" s="82" t="s">
        <v>26</v>
      </c>
      <c r="B46" s="83"/>
      <c r="C46" s="3" t="s">
        <v>27</v>
      </c>
      <c r="D46" s="12"/>
    </row>
    <row r="47" spans="1:4" ht="25.5">
      <c r="A47" s="82" t="s">
        <v>28</v>
      </c>
      <c r="B47" s="83"/>
      <c r="C47" s="3" t="s">
        <v>27</v>
      </c>
      <c r="D47" s="12"/>
    </row>
    <row r="48" spans="1:4" ht="25.5">
      <c r="A48" s="82" t="s">
        <v>29</v>
      </c>
      <c r="B48" s="83"/>
      <c r="C48" s="3" t="s">
        <v>30</v>
      </c>
      <c r="D48" s="12"/>
    </row>
    <row r="49" spans="1:4" ht="37.5" customHeight="1">
      <c r="A49" s="82" t="s">
        <v>47</v>
      </c>
      <c r="B49" s="83"/>
      <c r="C49" s="3" t="s">
        <v>31</v>
      </c>
      <c r="D49" s="12"/>
    </row>
    <row r="50" spans="1:4" ht="27" customHeight="1">
      <c r="A50" s="82" t="s">
        <v>32</v>
      </c>
      <c r="B50" s="83"/>
      <c r="C50" s="3" t="s">
        <v>13</v>
      </c>
      <c r="D50" s="12"/>
    </row>
    <row r="51" spans="1:4" ht="27.75" customHeight="1">
      <c r="A51" s="82" t="s">
        <v>34</v>
      </c>
      <c r="B51" s="83"/>
      <c r="C51" s="3" t="s">
        <v>90</v>
      </c>
      <c r="D51" s="12">
        <v>563.62</v>
      </c>
    </row>
    <row r="52" spans="1:4" ht="12.75">
      <c r="A52" s="82" t="s">
        <v>35</v>
      </c>
      <c r="B52" s="83"/>
      <c r="C52" s="3" t="s">
        <v>13</v>
      </c>
      <c r="D52" s="12">
        <v>46874.06</v>
      </c>
    </row>
    <row r="53" spans="1:4" ht="29.25" customHeight="1">
      <c r="A53" s="82" t="s">
        <v>37</v>
      </c>
      <c r="B53" s="83"/>
      <c r="C53" s="3" t="s">
        <v>36</v>
      </c>
      <c r="D53" s="12">
        <v>13996.46</v>
      </c>
    </row>
    <row r="54" spans="1:4" ht="25.5">
      <c r="A54" s="82" t="s">
        <v>38</v>
      </c>
      <c r="B54" s="83"/>
      <c r="C54" s="3" t="s">
        <v>156</v>
      </c>
      <c r="D54" s="12"/>
    </row>
    <row r="55" spans="1:4" ht="25.5">
      <c r="A55" s="82" t="s">
        <v>155</v>
      </c>
      <c r="B55" s="83"/>
      <c r="C55" s="3" t="s">
        <v>43</v>
      </c>
      <c r="D55" s="12">
        <v>3475.63</v>
      </c>
    </row>
    <row r="56" spans="1:4" ht="25.5">
      <c r="A56" s="82" t="s">
        <v>42</v>
      </c>
      <c r="B56" s="83"/>
      <c r="C56" s="3" t="s">
        <v>43</v>
      </c>
      <c r="D56" s="12"/>
    </row>
    <row r="57" spans="1:4" ht="12.75">
      <c r="A57" s="78" t="s">
        <v>132</v>
      </c>
      <c r="B57" s="79"/>
      <c r="C57" s="3"/>
      <c r="D57" s="12">
        <v>34850.26</v>
      </c>
    </row>
    <row r="58" spans="1:4" ht="12.75">
      <c r="A58" s="82" t="s">
        <v>133</v>
      </c>
      <c r="B58" s="83"/>
      <c r="C58" s="3"/>
      <c r="D58" s="12"/>
    </row>
    <row r="59" spans="1:4" ht="12.75">
      <c r="A59" s="82" t="s">
        <v>134</v>
      </c>
      <c r="B59" s="83"/>
      <c r="C59" s="3"/>
      <c r="D59" s="12"/>
    </row>
    <row r="60" spans="1:4" ht="12.75">
      <c r="A60" s="82" t="s">
        <v>135</v>
      </c>
      <c r="B60" s="83"/>
      <c r="C60" s="3"/>
      <c r="D60" s="12"/>
    </row>
    <row r="61" spans="1:4" ht="39" customHeight="1">
      <c r="A61" s="82" t="s">
        <v>41</v>
      </c>
      <c r="B61" s="83"/>
      <c r="C61" s="3" t="s">
        <v>91</v>
      </c>
      <c r="D61" s="11"/>
    </row>
    <row r="62" spans="1:4" ht="36.75" customHeight="1">
      <c r="A62" s="82" t="s">
        <v>44</v>
      </c>
      <c r="B62" s="83"/>
      <c r="C62" s="3" t="s">
        <v>17</v>
      </c>
      <c r="D62" s="12"/>
    </row>
    <row r="63" spans="1:4" ht="25.5">
      <c r="A63" s="82" t="s">
        <v>45</v>
      </c>
      <c r="B63" s="83"/>
      <c r="C63" s="3" t="s">
        <v>39</v>
      </c>
      <c r="D63" s="12">
        <v>522.5</v>
      </c>
    </row>
    <row r="64" spans="1:4" ht="29.25" customHeight="1">
      <c r="A64" s="82" t="s">
        <v>46</v>
      </c>
      <c r="B64" s="83"/>
      <c r="C64" s="3" t="s">
        <v>92</v>
      </c>
      <c r="D64" s="12"/>
    </row>
    <row r="65" spans="1:4" ht="24" customHeight="1">
      <c r="A65" s="78" t="s">
        <v>48</v>
      </c>
      <c r="B65" s="79"/>
      <c r="C65" s="3" t="s">
        <v>51</v>
      </c>
      <c r="D65" s="12">
        <v>151706.64</v>
      </c>
    </row>
    <row r="66" spans="1:4" ht="12.75">
      <c r="A66" s="82" t="s">
        <v>49</v>
      </c>
      <c r="B66" s="83"/>
      <c r="C66" s="3" t="s">
        <v>51</v>
      </c>
      <c r="D66" s="11"/>
    </row>
    <row r="67" spans="1:4" ht="12.75">
      <c r="A67" s="82" t="s">
        <v>78</v>
      </c>
      <c r="B67" s="83"/>
      <c r="C67" s="3" t="s">
        <v>51</v>
      </c>
      <c r="D67" s="11"/>
    </row>
    <row r="68" spans="1:4" ht="12.75">
      <c r="A68" s="82" t="s">
        <v>52</v>
      </c>
      <c r="B68" s="83"/>
      <c r="C68" s="3" t="s">
        <v>33</v>
      </c>
      <c r="D68" s="11"/>
    </row>
    <row r="69" spans="1:4" ht="51.75" customHeight="1">
      <c r="A69" s="78" t="s">
        <v>86</v>
      </c>
      <c r="B69" s="79"/>
      <c r="C69" s="3" t="s">
        <v>50</v>
      </c>
      <c r="D69" s="12">
        <v>175096.7</v>
      </c>
    </row>
    <row r="70" spans="1:4" ht="12.75">
      <c r="A70" s="89" t="s">
        <v>53</v>
      </c>
      <c r="B70" s="90"/>
      <c r="C70" s="10"/>
      <c r="D70" s="13">
        <f>D38+D45+D51+D52+D53+D55+D57+D65+D69</f>
        <v>532076.96</v>
      </c>
    </row>
    <row r="71" spans="1:4" ht="12.75">
      <c r="A71" s="91" t="s">
        <v>198</v>
      </c>
      <c r="B71" s="91"/>
      <c r="C71" s="3" t="s">
        <v>197</v>
      </c>
      <c r="D71" s="11">
        <v>4683.64</v>
      </c>
    </row>
    <row r="72" spans="1:4" ht="12.75">
      <c r="A72" s="39" t="s">
        <v>202</v>
      </c>
      <c r="B72" s="39"/>
      <c r="C72" s="3" t="s">
        <v>81</v>
      </c>
      <c r="D72" s="11">
        <v>11258.59</v>
      </c>
    </row>
    <row r="73" spans="1:4" ht="12.75">
      <c r="A73" s="68"/>
      <c r="B73" s="68"/>
      <c r="C73" s="14"/>
      <c r="D73" s="27"/>
    </row>
    <row r="74" spans="1:4" ht="12.75">
      <c r="A74" s="1"/>
      <c r="B74" s="1"/>
      <c r="C74" s="1"/>
      <c r="D74" s="1"/>
    </row>
    <row r="75" spans="1:4" ht="12.75">
      <c r="A75" s="5" t="s">
        <v>54</v>
      </c>
      <c r="B75" s="5"/>
      <c r="C75" s="5"/>
      <c r="D75" s="1"/>
    </row>
    <row r="76" spans="1:4" ht="12.75">
      <c r="A76" s="5" t="s">
        <v>80</v>
      </c>
      <c r="B76" s="5"/>
      <c r="C76" s="5"/>
      <c r="D76" s="1"/>
    </row>
    <row r="77" spans="1:4" ht="12.75">
      <c r="A77" s="5" t="s">
        <v>186</v>
      </c>
      <c r="B77" s="5"/>
      <c r="C77" s="5"/>
      <c r="D77" s="1"/>
    </row>
    <row r="78" spans="1:4" ht="12.75">
      <c r="A78" s="5" t="s">
        <v>181</v>
      </c>
      <c r="B78" s="5"/>
      <c r="C78" s="5"/>
      <c r="D78" s="1"/>
    </row>
    <row r="79" spans="1:4" ht="12.75">
      <c r="A79" s="5" t="s">
        <v>56</v>
      </c>
      <c r="B79" s="4"/>
      <c r="C79" s="4"/>
      <c r="D79" s="1"/>
    </row>
    <row r="80" spans="1:4" ht="12.75">
      <c r="A80" s="5" t="s">
        <v>57</v>
      </c>
      <c r="B80" s="4"/>
      <c r="C80" s="4"/>
      <c r="D80" s="1"/>
    </row>
    <row r="81" spans="1:4" ht="12.75">
      <c r="A81" s="5" t="s">
        <v>58</v>
      </c>
      <c r="B81" s="4"/>
      <c r="C81" s="4"/>
      <c r="D81" s="1"/>
    </row>
    <row r="82" spans="1:4" ht="12.75">
      <c r="A82" s="4"/>
      <c r="B82" s="4"/>
      <c r="C82" s="4"/>
      <c r="D82" s="1"/>
    </row>
    <row r="83" spans="1:4" ht="12.75">
      <c r="A83" s="5"/>
      <c r="B83" s="4"/>
      <c r="C83" s="4"/>
      <c r="D83" s="1"/>
    </row>
    <row r="84" spans="1:4" ht="12.75">
      <c r="A84" s="5" t="s">
        <v>65</v>
      </c>
      <c r="B84" s="5"/>
      <c r="C84" s="4"/>
      <c r="D84" s="1"/>
    </row>
  </sheetData>
  <sheetProtection/>
  <mergeCells count="55">
    <mergeCell ref="A71:B71"/>
    <mergeCell ref="A69:B69"/>
    <mergeCell ref="A70:B70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43:B43"/>
    <mergeCell ref="A44:B44"/>
    <mergeCell ref="A45:B45"/>
    <mergeCell ref="A46:B46"/>
    <mergeCell ref="A47:B47"/>
    <mergeCell ref="A48:B48"/>
    <mergeCell ref="A31:B31"/>
    <mergeCell ref="A33:C33"/>
    <mergeCell ref="A34:D34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5" right="0.75" top="0.6" bottom="0.58" header="0.28" footer="0.39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6">
      <selection activeCell="K19" sqref="K19"/>
    </sheetView>
  </sheetViews>
  <sheetFormatPr defaultColWidth="9.140625" defaultRowHeight="12.75"/>
  <cols>
    <col min="1" max="1" width="48.140625" style="0" customWidth="1"/>
    <col min="2" max="2" width="17.28125" style="0" customWidth="1"/>
    <col min="3" max="3" width="15.57421875" style="0" customWidth="1"/>
    <col min="4" max="4" width="12.421875" style="0" customWidth="1"/>
  </cols>
  <sheetData>
    <row r="1" spans="8:14" ht="12.75">
      <c r="H1" s="48"/>
      <c r="I1" s="48"/>
      <c r="J1" s="48"/>
      <c r="K1" s="48"/>
      <c r="L1" s="48"/>
      <c r="M1" s="48"/>
      <c r="N1" s="48"/>
    </row>
    <row r="2" spans="8:14" ht="12.75">
      <c r="H2" s="48"/>
      <c r="I2" s="48"/>
      <c r="J2" s="48"/>
      <c r="K2" s="48"/>
      <c r="L2" s="48"/>
      <c r="M2" s="48"/>
      <c r="N2" s="48"/>
    </row>
    <row r="3" spans="8:14" ht="12.75">
      <c r="H3" s="48"/>
      <c r="I3" s="48"/>
      <c r="J3" s="48"/>
      <c r="K3" s="48"/>
      <c r="L3" s="44"/>
      <c r="M3" s="48"/>
      <c r="N3" s="48"/>
    </row>
    <row r="4" spans="8:14" ht="12.75">
      <c r="H4" s="44"/>
      <c r="I4" s="44"/>
      <c r="J4" s="44"/>
      <c r="K4" s="44"/>
      <c r="L4" s="44"/>
      <c r="M4" s="44"/>
      <c r="N4" s="44"/>
    </row>
    <row r="5" spans="8:14" ht="12.75">
      <c r="H5" s="48"/>
      <c r="I5" s="48"/>
      <c r="J5" s="48"/>
      <c r="K5" s="48"/>
      <c r="L5" s="48"/>
      <c r="M5" s="48"/>
      <c r="N5" s="48"/>
    </row>
    <row r="6" spans="8:14" ht="12.75">
      <c r="H6" s="48"/>
      <c r="I6" s="48"/>
      <c r="J6" s="48"/>
      <c r="K6" s="48"/>
      <c r="L6" s="48"/>
      <c r="M6" s="48"/>
      <c r="N6" s="48"/>
    </row>
    <row r="7" spans="8:14" ht="12.75">
      <c r="H7" s="48"/>
      <c r="I7" s="48"/>
      <c r="J7" s="44"/>
      <c r="K7" s="48"/>
      <c r="L7" s="44"/>
      <c r="M7" s="48"/>
      <c r="N7" s="48"/>
    </row>
    <row r="9" spans="1:4" ht="12.75">
      <c r="A9" s="77" t="s">
        <v>145</v>
      </c>
      <c r="B9" s="77"/>
      <c r="C9" s="77"/>
      <c r="D9" s="77"/>
    </row>
    <row r="10" spans="1:4" ht="12.75">
      <c r="A10" s="77" t="s">
        <v>146</v>
      </c>
      <c r="B10" s="77"/>
      <c r="C10" s="77"/>
      <c r="D10" s="77"/>
    </row>
    <row r="11" spans="1:4" ht="12.75">
      <c r="A11" s="77" t="s">
        <v>189</v>
      </c>
      <c r="B11" s="77"/>
      <c r="C11" s="77"/>
      <c r="D11" s="77"/>
    </row>
    <row r="12" spans="1:4" ht="12.75">
      <c r="A12" s="6"/>
      <c r="B12" s="2"/>
      <c r="C12" s="2"/>
      <c r="D12" s="1"/>
    </row>
    <row r="13" ht="12.75">
      <c r="D13" s="1"/>
    </row>
    <row r="14" spans="1:4" ht="12.75">
      <c r="A14" s="9" t="s">
        <v>64</v>
      </c>
      <c r="D14" s="1"/>
    </row>
    <row r="15" ht="12.75">
      <c r="D15" s="1"/>
    </row>
    <row r="16" spans="1:4" ht="12.75">
      <c r="A16" t="s">
        <v>142</v>
      </c>
      <c r="D16" s="1"/>
    </row>
    <row r="17" spans="1:4" ht="38.25">
      <c r="A17" s="7" t="s">
        <v>0</v>
      </c>
      <c r="B17" s="7" t="s">
        <v>59</v>
      </c>
      <c r="C17" s="7" t="s">
        <v>60</v>
      </c>
      <c r="D17" s="3" t="s">
        <v>83</v>
      </c>
    </row>
    <row r="18" spans="1:4" ht="12.75">
      <c r="A18" s="30" t="s">
        <v>177</v>
      </c>
      <c r="B18" s="28">
        <v>47882.04</v>
      </c>
      <c r="C18" s="12">
        <v>5023.64</v>
      </c>
      <c r="D18" s="12">
        <v>9598.8</v>
      </c>
    </row>
    <row r="19" spans="1:4" ht="12.75">
      <c r="A19" s="30" t="s">
        <v>154</v>
      </c>
      <c r="B19" s="28"/>
      <c r="C19" s="11"/>
      <c r="D19" s="12">
        <v>97606</v>
      </c>
    </row>
    <row r="20" spans="1:4" ht="12.75">
      <c r="A20" s="21" t="s">
        <v>179</v>
      </c>
      <c r="B20" s="12">
        <f>B22+B23+B24+B25</f>
        <v>225810.16</v>
      </c>
      <c r="C20" s="11">
        <f>11605.72+11995.65</f>
        <v>23601.37</v>
      </c>
      <c r="D20" s="12">
        <v>41904</v>
      </c>
    </row>
    <row r="21" spans="1:4" ht="12.75">
      <c r="A21" s="21" t="s">
        <v>118</v>
      </c>
      <c r="B21" s="12"/>
      <c r="C21" s="11"/>
      <c r="D21" s="12"/>
    </row>
    <row r="22" spans="1:4" ht="12.75">
      <c r="A22" s="31" t="s">
        <v>119</v>
      </c>
      <c r="B22" s="12">
        <f>88277.76+16779.04</f>
        <v>105056.79999999999</v>
      </c>
      <c r="C22" s="11"/>
      <c r="D22" s="12"/>
    </row>
    <row r="23" spans="1:4" ht="12.75">
      <c r="A23" s="31" t="s">
        <v>120</v>
      </c>
      <c r="B23" s="12">
        <f>C57+C55</f>
        <v>15294.960000000001</v>
      </c>
      <c r="C23" s="11"/>
      <c r="D23" s="12"/>
    </row>
    <row r="24" spans="1:4" ht="12.75">
      <c r="A24" s="31" t="s">
        <v>121</v>
      </c>
      <c r="B24" s="12">
        <f>C64</f>
        <v>33174</v>
      </c>
      <c r="C24" s="11"/>
      <c r="D24" s="12"/>
    </row>
    <row r="25" spans="1:4" ht="12.75">
      <c r="A25" s="31" t="s">
        <v>122</v>
      </c>
      <c r="B25" s="12">
        <f>C68</f>
        <v>72284.4</v>
      </c>
      <c r="C25" s="11"/>
      <c r="D25" s="12"/>
    </row>
    <row r="26" spans="1:4" ht="12.75">
      <c r="A26" s="3" t="s">
        <v>1</v>
      </c>
      <c r="B26" s="12">
        <f>B18+B20-B28</f>
        <v>256639.6</v>
      </c>
      <c r="C26" s="12">
        <f>C18+C20-C28</f>
        <v>25846.6</v>
      </c>
      <c r="D26" s="12">
        <f>D18+D20-D28</f>
        <v>48010.8</v>
      </c>
    </row>
    <row r="27" spans="1:4" ht="12.75">
      <c r="A27" s="3" t="s">
        <v>2</v>
      </c>
      <c r="B27" s="12">
        <v>0</v>
      </c>
      <c r="C27" s="12">
        <v>0</v>
      </c>
      <c r="D27" s="12">
        <v>0</v>
      </c>
    </row>
    <row r="28" spans="1:4" ht="12.75">
      <c r="A28" s="3" t="s">
        <v>3</v>
      </c>
      <c r="B28" s="12">
        <v>17052.6</v>
      </c>
      <c r="C28" s="12">
        <f>1314.46+1463.95</f>
        <v>2778.41</v>
      </c>
      <c r="D28" s="12">
        <v>3492</v>
      </c>
    </row>
    <row r="29" spans="1:4" ht="12.75">
      <c r="A29" s="3" t="s">
        <v>4</v>
      </c>
      <c r="B29" s="12">
        <f>C69</f>
        <v>225810.16</v>
      </c>
      <c r="C29" s="12">
        <v>0</v>
      </c>
      <c r="D29" s="12">
        <v>0</v>
      </c>
    </row>
    <row r="30" spans="1:4" ht="12.75">
      <c r="A30" s="21" t="s">
        <v>124</v>
      </c>
      <c r="B30" s="12">
        <v>0</v>
      </c>
      <c r="C30" s="12">
        <v>0</v>
      </c>
      <c r="D30" s="12">
        <v>0</v>
      </c>
    </row>
    <row r="31" spans="1:4" ht="12.75">
      <c r="A31" s="21" t="s">
        <v>125</v>
      </c>
      <c r="B31" s="12">
        <v>0</v>
      </c>
      <c r="C31" s="12">
        <v>0</v>
      </c>
      <c r="D31" s="38">
        <f>D19+D26</f>
        <v>145616.8</v>
      </c>
    </row>
    <row r="32" spans="1:4" ht="25.5">
      <c r="A32" s="21" t="s">
        <v>152</v>
      </c>
      <c r="B32" s="12">
        <v>0</v>
      </c>
      <c r="C32" s="12">
        <v>0</v>
      </c>
      <c r="D32" s="12">
        <v>0</v>
      </c>
    </row>
    <row r="33" spans="1:4" ht="25.5">
      <c r="A33" s="21" t="s">
        <v>183</v>
      </c>
      <c r="B33" s="12">
        <v>0</v>
      </c>
      <c r="C33" s="12">
        <v>0</v>
      </c>
      <c r="D33" s="12">
        <v>0</v>
      </c>
    </row>
    <row r="34" spans="1:4" ht="12.75">
      <c r="A34" s="1"/>
      <c r="B34" s="1"/>
      <c r="C34" s="1"/>
      <c r="D34" s="1"/>
    </row>
    <row r="35" spans="1:4" ht="12.75">
      <c r="A35" s="72" t="s">
        <v>8</v>
      </c>
      <c r="B35" s="72"/>
      <c r="C35" s="72"/>
      <c r="D35" s="1"/>
    </row>
    <row r="36" spans="1:4" ht="12.75">
      <c r="A36" s="73" t="s">
        <v>180</v>
      </c>
      <c r="B36" s="73"/>
      <c r="C36" s="73"/>
      <c r="D36" s="1"/>
    </row>
    <row r="37" spans="1:4" ht="12.75">
      <c r="A37" s="1"/>
      <c r="B37" s="1"/>
      <c r="C37" s="1"/>
      <c r="D37" s="1"/>
    </row>
    <row r="38" spans="1:4" ht="12.75">
      <c r="A38" s="3" t="s">
        <v>9</v>
      </c>
      <c r="B38" s="3" t="s">
        <v>10</v>
      </c>
      <c r="C38" s="3" t="s">
        <v>11</v>
      </c>
      <c r="D38" s="1"/>
    </row>
    <row r="39" spans="1:4" ht="12.75">
      <c r="A39" s="74" t="s">
        <v>127</v>
      </c>
      <c r="B39" s="75"/>
      <c r="C39" s="76"/>
      <c r="D39" s="1"/>
    </row>
    <row r="40" spans="1:4" ht="12.75">
      <c r="A40" s="36" t="s">
        <v>139</v>
      </c>
      <c r="B40" s="36"/>
      <c r="C40" s="37">
        <v>33383.52</v>
      </c>
      <c r="D40" s="1"/>
    </row>
    <row r="41" spans="1:4" ht="25.5">
      <c r="A41" s="3" t="s">
        <v>12</v>
      </c>
      <c r="B41" s="3" t="s">
        <v>13</v>
      </c>
      <c r="C41" s="12"/>
      <c r="D41" s="1"/>
    </row>
    <row r="42" spans="1:4" ht="12.75">
      <c r="A42" s="3" t="s">
        <v>14</v>
      </c>
      <c r="B42" s="3" t="s">
        <v>15</v>
      </c>
      <c r="C42" s="12"/>
      <c r="D42" s="1"/>
    </row>
    <row r="43" spans="1:3" ht="12.75">
      <c r="A43" s="3" t="s">
        <v>16</v>
      </c>
      <c r="B43" s="3" t="s">
        <v>17</v>
      </c>
      <c r="C43" s="12"/>
    </row>
    <row r="44" spans="1:3" ht="12.75">
      <c r="A44" s="3" t="s">
        <v>18</v>
      </c>
      <c r="B44" s="3" t="s">
        <v>19</v>
      </c>
      <c r="C44" s="12"/>
    </row>
    <row r="45" spans="1:3" ht="12.75">
      <c r="A45" s="3" t="s">
        <v>20</v>
      </c>
      <c r="B45" s="3" t="s">
        <v>21</v>
      </c>
      <c r="C45" s="12"/>
    </row>
    <row r="46" spans="1:3" ht="12.75">
      <c r="A46" s="3" t="s">
        <v>22</v>
      </c>
      <c r="B46" s="3" t="s">
        <v>23</v>
      </c>
      <c r="C46" s="12">
        <v>1117.44</v>
      </c>
    </row>
    <row r="47" spans="1:3" ht="25.5">
      <c r="A47" s="3" t="s">
        <v>24</v>
      </c>
      <c r="B47" s="3" t="s">
        <v>25</v>
      </c>
      <c r="C47" s="12">
        <f>15364.8+16779.04</f>
        <v>32143.84</v>
      </c>
    </row>
    <row r="48" spans="1:3" ht="25.5">
      <c r="A48" s="3" t="s">
        <v>26</v>
      </c>
      <c r="B48" s="3" t="s">
        <v>27</v>
      </c>
      <c r="C48" s="12"/>
    </row>
    <row r="49" spans="1:3" ht="38.25">
      <c r="A49" s="3" t="s">
        <v>28</v>
      </c>
      <c r="B49" s="3" t="s">
        <v>27</v>
      </c>
      <c r="C49" s="12"/>
    </row>
    <row r="50" spans="1:3" ht="25.5">
      <c r="A50" s="3" t="s">
        <v>29</v>
      </c>
      <c r="B50" s="3" t="s">
        <v>30</v>
      </c>
      <c r="C50" s="12"/>
    </row>
    <row r="51" spans="1:3" ht="38.25">
      <c r="A51" s="3" t="s">
        <v>47</v>
      </c>
      <c r="B51" s="3" t="s">
        <v>141</v>
      </c>
      <c r="C51" s="12"/>
    </row>
    <row r="52" spans="1:3" ht="25.5">
      <c r="A52" s="3" t="s">
        <v>32</v>
      </c>
      <c r="B52" s="3" t="s">
        <v>13</v>
      </c>
      <c r="C52" s="12"/>
    </row>
    <row r="53" spans="1:3" ht="25.5">
      <c r="A53" s="3" t="s">
        <v>34</v>
      </c>
      <c r="B53" s="3" t="s">
        <v>90</v>
      </c>
      <c r="C53" s="12">
        <v>419.04</v>
      </c>
    </row>
    <row r="54" spans="1:3" ht="12.75">
      <c r="A54" s="3" t="s">
        <v>35</v>
      </c>
      <c r="B54" s="3" t="s">
        <v>13</v>
      </c>
      <c r="C54" s="12">
        <v>37992.96</v>
      </c>
    </row>
    <row r="55" spans="1:3" ht="25.5">
      <c r="A55" s="3" t="s">
        <v>155</v>
      </c>
      <c r="B55" s="3" t="s">
        <v>43</v>
      </c>
      <c r="C55" s="11">
        <v>1885.68</v>
      </c>
    </row>
    <row r="56" spans="1:3" ht="25.5">
      <c r="A56" s="3" t="s">
        <v>42</v>
      </c>
      <c r="B56" s="3" t="s">
        <v>43</v>
      </c>
      <c r="C56" s="3"/>
    </row>
    <row r="57" spans="1:3" ht="25.5">
      <c r="A57" s="10" t="s">
        <v>132</v>
      </c>
      <c r="B57" s="10"/>
      <c r="C57" s="12">
        <v>13409.28</v>
      </c>
    </row>
    <row r="58" spans="1:3" ht="12.75">
      <c r="A58" s="3" t="s">
        <v>133</v>
      </c>
      <c r="B58" s="3"/>
      <c r="C58" s="11"/>
    </row>
    <row r="59" spans="1:3" ht="12.75">
      <c r="A59" s="3" t="s">
        <v>134</v>
      </c>
      <c r="B59" s="3"/>
      <c r="C59" s="11"/>
    </row>
    <row r="60" spans="1:3" ht="12.75">
      <c r="A60" s="3" t="s">
        <v>135</v>
      </c>
      <c r="B60" s="3"/>
      <c r="C60" s="11"/>
    </row>
    <row r="61" spans="1:3" ht="25.5">
      <c r="A61" s="3" t="s">
        <v>41</v>
      </c>
      <c r="B61" s="3" t="s">
        <v>91</v>
      </c>
      <c r="C61" s="12"/>
    </row>
    <row r="62" spans="1:12" ht="38.25">
      <c r="A62" s="3" t="s">
        <v>44</v>
      </c>
      <c r="B62" s="3" t="s">
        <v>17</v>
      </c>
      <c r="C62" s="12"/>
      <c r="L62" s="44"/>
    </row>
    <row r="63" spans="1:13" ht="25.5">
      <c r="A63" s="3" t="s">
        <v>46</v>
      </c>
      <c r="B63" s="3" t="s">
        <v>95</v>
      </c>
      <c r="C63" s="12"/>
      <c r="H63" s="44"/>
      <c r="I63" s="44"/>
      <c r="J63" s="44"/>
      <c r="K63" s="44"/>
      <c r="L63" s="44"/>
      <c r="M63" s="44"/>
    </row>
    <row r="64" spans="1:3" ht="25.5">
      <c r="A64" s="10" t="s">
        <v>48</v>
      </c>
      <c r="B64" s="3" t="s">
        <v>33</v>
      </c>
      <c r="C64" s="12">
        <v>33174</v>
      </c>
    </row>
    <row r="65" spans="1:3" ht="12.75">
      <c r="A65" s="3" t="s">
        <v>49</v>
      </c>
      <c r="B65" s="3" t="s">
        <v>51</v>
      </c>
      <c r="C65" s="11"/>
    </row>
    <row r="66" spans="1:12" ht="12.75">
      <c r="A66" s="3" t="s">
        <v>78</v>
      </c>
      <c r="B66" s="3" t="s">
        <v>51</v>
      </c>
      <c r="C66" s="11"/>
      <c r="J66" s="9"/>
      <c r="L66" s="9"/>
    </row>
    <row r="67" spans="1:3" ht="25.5">
      <c r="A67" s="3" t="s">
        <v>52</v>
      </c>
      <c r="B67" s="3" t="s">
        <v>33</v>
      </c>
      <c r="C67" s="11"/>
    </row>
    <row r="68" spans="1:3" ht="38.25">
      <c r="A68" s="33" t="s">
        <v>86</v>
      </c>
      <c r="B68" s="3" t="s">
        <v>50</v>
      </c>
      <c r="C68" s="12">
        <v>72284.4</v>
      </c>
    </row>
    <row r="69" spans="1:3" ht="12.75">
      <c r="A69" s="10" t="s">
        <v>53</v>
      </c>
      <c r="B69" s="10"/>
      <c r="C69" s="13">
        <f>C40+C46+C47+C54+C55+C68+C64+C57+C53</f>
        <v>225810.16</v>
      </c>
    </row>
    <row r="71" spans="1:3" ht="12.75">
      <c r="A71" s="5" t="s">
        <v>54</v>
      </c>
      <c r="B71" s="5"/>
      <c r="C71" s="5"/>
    </row>
    <row r="72" spans="1:3" ht="12.75">
      <c r="A72" s="5" t="s">
        <v>80</v>
      </c>
      <c r="B72" s="5"/>
      <c r="C72" s="5"/>
    </row>
    <row r="73" spans="1:3" ht="12.75">
      <c r="A73" s="5" t="s">
        <v>186</v>
      </c>
      <c r="B73" s="5"/>
      <c r="C73" s="5"/>
    </row>
    <row r="74" spans="1:3" ht="12.75">
      <c r="A74" s="5" t="s">
        <v>181</v>
      </c>
      <c r="B74" s="5"/>
      <c r="C74" s="5"/>
    </row>
    <row r="75" spans="1:3" ht="12.75">
      <c r="A75" s="5" t="s">
        <v>56</v>
      </c>
      <c r="B75" s="4"/>
      <c r="C75" s="4"/>
    </row>
    <row r="76" spans="1:3" ht="12.75">
      <c r="A76" s="5" t="s">
        <v>57</v>
      </c>
      <c r="B76" s="4"/>
      <c r="C76" s="4"/>
    </row>
    <row r="77" spans="1:3" ht="12.75">
      <c r="A77" s="5" t="s">
        <v>58</v>
      </c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5" t="s">
        <v>65</v>
      </c>
      <c r="B80" s="5"/>
      <c r="C80" s="4"/>
    </row>
  </sheetData>
  <sheetProtection/>
  <mergeCells count="6">
    <mergeCell ref="A36:C36"/>
    <mergeCell ref="A39:C39"/>
    <mergeCell ref="A9:D9"/>
    <mergeCell ref="A10:D10"/>
    <mergeCell ref="A11:D11"/>
    <mergeCell ref="A35:C35"/>
  </mergeCells>
  <printOptions/>
  <pageMargins left="0.75" right="0.75" top="0.31" bottom="0.35" header="0.27" footer="0.2"/>
  <pageSetup horizontalDpi="600" verticalDpi="600" orientation="portrait" paperSize="9" scale="82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4:N72"/>
  <sheetViews>
    <sheetView zoomScalePageLayoutView="0" workbookViewId="0" topLeftCell="A13">
      <selection activeCell="I32" sqref="I32"/>
    </sheetView>
  </sheetViews>
  <sheetFormatPr defaultColWidth="9.140625" defaultRowHeight="12.75"/>
  <cols>
    <col min="1" max="1" width="47.421875" style="0" customWidth="1"/>
    <col min="2" max="2" width="17.57421875" style="0" customWidth="1"/>
    <col min="3" max="3" width="15.28125" style="0" customWidth="1"/>
    <col min="4" max="4" width="16.140625" style="0" customWidth="1"/>
    <col min="7" max="7" width="9.57421875" style="0" bestFit="1" customWidth="1"/>
    <col min="9" max="9" width="9.7109375" style="0" customWidth="1"/>
    <col min="11" max="11" width="10.57421875" style="0" customWidth="1"/>
    <col min="12" max="12" width="11.57421875" style="0" customWidth="1"/>
    <col min="13" max="14" width="10.7109375" style="0" customWidth="1"/>
  </cols>
  <sheetData>
    <row r="4" spans="1:7" ht="12.75">
      <c r="A4" s="77" t="s">
        <v>150</v>
      </c>
      <c r="B4" s="77"/>
      <c r="C4" s="77"/>
      <c r="D4" s="77"/>
      <c r="E4" s="8"/>
      <c r="F4" s="8"/>
      <c r="G4" s="8"/>
    </row>
    <row r="5" spans="1:7" ht="12.75">
      <c r="A5" s="77" t="s">
        <v>151</v>
      </c>
      <c r="B5" s="77"/>
      <c r="C5" s="77"/>
      <c r="D5" s="77"/>
      <c r="E5" s="8"/>
      <c r="F5" s="8"/>
      <c r="G5" s="8"/>
    </row>
    <row r="6" spans="1:7" ht="12.75">
      <c r="A6" s="77" t="s">
        <v>192</v>
      </c>
      <c r="B6" s="77"/>
      <c r="C6" s="77"/>
      <c r="D6" s="77"/>
      <c r="E6" s="8"/>
      <c r="F6" s="8"/>
      <c r="G6" s="8"/>
    </row>
    <row r="8" ht="12.75">
      <c r="A8" s="9" t="s">
        <v>116</v>
      </c>
    </row>
    <row r="10" ht="12.75">
      <c r="A10" t="s">
        <v>117</v>
      </c>
    </row>
    <row r="11" spans="1:7" ht="38.25">
      <c r="A11" s="30" t="s">
        <v>0</v>
      </c>
      <c r="B11" s="7" t="s">
        <v>59</v>
      </c>
      <c r="C11" s="7" t="s">
        <v>60</v>
      </c>
      <c r="D11" s="7" t="s">
        <v>87</v>
      </c>
      <c r="E11" s="29"/>
      <c r="F11" s="29"/>
      <c r="G11" s="29"/>
    </row>
    <row r="12" spans="1:7" ht="12.75">
      <c r="A12" s="30" t="s">
        <v>177</v>
      </c>
      <c r="B12" s="28">
        <v>82983.09</v>
      </c>
      <c r="C12" s="28">
        <v>7354.64</v>
      </c>
      <c r="D12" s="11">
        <v>14814</v>
      </c>
      <c r="E12" s="27"/>
      <c r="F12" s="27"/>
      <c r="G12" s="27"/>
    </row>
    <row r="13" spans="1:7" ht="12.75">
      <c r="A13" s="30" t="s">
        <v>154</v>
      </c>
      <c r="B13" s="7"/>
      <c r="C13" s="7"/>
      <c r="D13" s="11">
        <f>47898.6+214309.2+177768</f>
        <v>439975.8</v>
      </c>
      <c r="E13" s="27"/>
      <c r="F13" s="27"/>
      <c r="G13" s="27"/>
    </row>
    <row r="14" spans="1:7" ht="12.75">
      <c r="A14" s="21" t="s">
        <v>179</v>
      </c>
      <c r="B14" s="12">
        <f>B16+B17+B18+B19</f>
        <v>1120832.6600000001</v>
      </c>
      <c r="C14" s="11">
        <f>59375.12+69111.55</f>
        <v>128486.67000000001</v>
      </c>
      <c r="D14" s="38">
        <v>177768</v>
      </c>
      <c r="E14" s="42"/>
      <c r="F14" s="42"/>
      <c r="G14" s="42"/>
    </row>
    <row r="15" spans="1:7" ht="12.75">
      <c r="A15" s="21" t="s">
        <v>118</v>
      </c>
      <c r="B15" s="11"/>
      <c r="C15" s="11"/>
      <c r="D15" s="11"/>
      <c r="E15" s="27"/>
      <c r="F15" s="27"/>
      <c r="G15" s="27"/>
    </row>
    <row r="16" spans="1:7" ht="12.75">
      <c r="A16" s="31" t="s">
        <v>119</v>
      </c>
      <c r="B16" s="12">
        <f>124437.6+125035.58</f>
        <v>249473.18</v>
      </c>
      <c r="C16" s="11"/>
      <c r="D16" s="11"/>
      <c r="E16" s="27"/>
      <c r="F16" s="27"/>
      <c r="G16" s="27"/>
    </row>
    <row r="17" spans="1:7" ht="12.75">
      <c r="A17" s="31" t="s">
        <v>120</v>
      </c>
      <c r="B17" s="12">
        <f>D40</f>
        <v>18073.08</v>
      </c>
      <c r="C17" s="11"/>
      <c r="D17" s="11"/>
      <c r="E17" s="27"/>
      <c r="F17" s="27"/>
      <c r="G17" s="27"/>
    </row>
    <row r="18" spans="1:7" ht="12.75">
      <c r="A18" s="31" t="s">
        <v>121</v>
      </c>
      <c r="B18" s="12">
        <f>D41</f>
        <v>301020.48</v>
      </c>
      <c r="C18" s="11"/>
      <c r="D18" s="11"/>
      <c r="E18" s="27"/>
      <c r="F18" s="27"/>
      <c r="G18" s="27"/>
    </row>
    <row r="19" spans="1:7" ht="12.75">
      <c r="A19" s="31" t="s">
        <v>122</v>
      </c>
      <c r="B19" s="12">
        <f>D45</f>
        <v>552265.92</v>
      </c>
      <c r="C19" s="11"/>
      <c r="D19" s="11"/>
      <c r="E19" s="27"/>
      <c r="F19" s="27"/>
      <c r="G19" s="27"/>
    </row>
    <row r="20" spans="1:7" ht="12.75">
      <c r="A20" s="21" t="s">
        <v>1</v>
      </c>
      <c r="B20" s="12">
        <f>B12+B14-B22</f>
        <v>1120832.6600000001</v>
      </c>
      <c r="C20" s="11">
        <f>C12+C14-C22</f>
        <v>127344.55000000003</v>
      </c>
      <c r="D20" s="38">
        <f>D12+D14-D22</f>
        <v>177768</v>
      </c>
      <c r="E20" s="42"/>
      <c r="F20" s="42"/>
      <c r="G20" s="42"/>
    </row>
    <row r="21" spans="1:7" ht="12.75">
      <c r="A21" s="21" t="s">
        <v>2</v>
      </c>
      <c r="B21" s="11"/>
      <c r="C21" s="11"/>
      <c r="D21" s="11"/>
      <c r="E21" s="27"/>
      <c r="F21" s="27"/>
      <c r="G21" s="27"/>
    </row>
    <row r="22" spans="1:7" ht="12.75">
      <c r="A22" s="21" t="s">
        <v>3</v>
      </c>
      <c r="B22" s="12">
        <v>82983.09</v>
      </c>
      <c r="C22" s="12">
        <f>3558.66+4938.1</f>
        <v>8496.76</v>
      </c>
      <c r="D22" s="12">
        <v>14814</v>
      </c>
      <c r="E22" s="24"/>
      <c r="F22" s="24"/>
      <c r="G22" s="24"/>
    </row>
    <row r="23" spans="1:7" ht="12.75">
      <c r="A23" s="21" t="s">
        <v>4</v>
      </c>
      <c r="B23" s="12">
        <f>D46</f>
        <v>1120832.6600000001</v>
      </c>
      <c r="C23" s="11"/>
      <c r="D23" s="11"/>
      <c r="E23" s="27"/>
      <c r="F23" s="27"/>
      <c r="G23" s="27"/>
    </row>
    <row r="24" spans="1:7" ht="12.75">
      <c r="A24" s="21" t="s">
        <v>124</v>
      </c>
      <c r="B24" s="12">
        <v>0</v>
      </c>
      <c r="C24" s="11"/>
      <c r="D24" s="11"/>
      <c r="E24" s="27"/>
      <c r="F24" s="27"/>
      <c r="G24" s="27"/>
    </row>
    <row r="25" spans="1:7" ht="12.75">
      <c r="A25" s="21" t="s">
        <v>125</v>
      </c>
      <c r="B25" s="12">
        <v>0</v>
      </c>
      <c r="C25" s="3"/>
      <c r="D25" s="12">
        <f>D13+D20</f>
        <v>617743.8</v>
      </c>
      <c r="E25" s="24"/>
      <c r="F25" s="24"/>
      <c r="G25" s="24"/>
    </row>
    <row r="26" spans="1:7" ht="25.5">
      <c r="A26" s="60" t="s">
        <v>152</v>
      </c>
      <c r="B26" s="12">
        <v>0</v>
      </c>
      <c r="C26" s="3"/>
      <c r="D26" s="3"/>
      <c r="E26" s="14"/>
      <c r="F26" s="14"/>
      <c r="G26" s="14"/>
    </row>
    <row r="27" spans="1:7" ht="25.5">
      <c r="A27" s="60" t="s">
        <v>183</v>
      </c>
      <c r="B27" s="12">
        <v>0</v>
      </c>
      <c r="C27" s="3"/>
      <c r="D27" s="3"/>
      <c r="E27" s="14"/>
      <c r="F27" s="14"/>
      <c r="G27" s="14"/>
    </row>
    <row r="28" spans="1:7" ht="12.75">
      <c r="A28" s="1"/>
      <c r="B28" s="1"/>
      <c r="C28" s="1"/>
      <c r="D28" s="1"/>
      <c r="E28" s="1"/>
      <c r="F28" s="1"/>
      <c r="G28" s="1"/>
    </row>
    <row r="29" spans="1:11" ht="12.75">
      <c r="A29" s="72" t="s">
        <v>8</v>
      </c>
      <c r="B29" s="72"/>
      <c r="C29" s="72"/>
      <c r="D29" s="1"/>
      <c r="E29" s="1"/>
      <c r="F29" s="1"/>
      <c r="G29" s="1"/>
      <c r="K29" s="48"/>
    </row>
    <row r="30" spans="1:7" ht="12.75">
      <c r="A30" s="73" t="s">
        <v>180</v>
      </c>
      <c r="B30" s="73"/>
      <c r="C30" s="73"/>
      <c r="D30" s="73"/>
      <c r="E30" s="43"/>
      <c r="F30" s="43"/>
      <c r="G30" s="43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84" t="s">
        <v>9</v>
      </c>
      <c r="B32" s="69"/>
      <c r="C32" s="3" t="s">
        <v>10</v>
      </c>
      <c r="D32" s="3" t="s">
        <v>11</v>
      </c>
      <c r="E32" s="14"/>
      <c r="F32" s="14"/>
      <c r="G32" s="14"/>
    </row>
    <row r="33" spans="1:7" ht="12.75">
      <c r="A33" s="87" t="s">
        <v>127</v>
      </c>
      <c r="B33" s="87"/>
      <c r="C33" s="3"/>
      <c r="D33" s="3"/>
      <c r="E33" s="14"/>
      <c r="F33" s="14"/>
      <c r="G33" s="14"/>
    </row>
    <row r="34" spans="1:7" ht="12.75">
      <c r="A34" s="87" t="s">
        <v>139</v>
      </c>
      <c r="B34" s="87"/>
      <c r="C34" s="3"/>
      <c r="D34" s="12">
        <v>59256</v>
      </c>
      <c r="E34" s="24"/>
      <c r="F34" s="24"/>
      <c r="G34" s="24"/>
    </row>
    <row r="35" spans="1:7" ht="12.75">
      <c r="A35" s="82" t="s">
        <v>12</v>
      </c>
      <c r="B35" s="88"/>
      <c r="C35" s="3" t="s">
        <v>13</v>
      </c>
      <c r="D35" s="12"/>
      <c r="E35" s="24"/>
      <c r="F35" s="24"/>
      <c r="G35" s="24"/>
    </row>
    <row r="36" spans="1:7" ht="12.75">
      <c r="A36" s="82" t="s">
        <v>20</v>
      </c>
      <c r="B36" s="83"/>
      <c r="C36" s="3" t="s">
        <v>21</v>
      </c>
      <c r="D36" s="12"/>
      <c r="E36" s="24"/>
      <c r="F36" s="24"/>
      <c r="G36" s="24"/>
    </row>
    <row r="37" spans="1:7" ht="12.75">
      <c r="A37" s="82" t="s">
        <v>22</v>
      </c>
      <c r="B37" s="83"/>
      <c r="C37" s="3" t="s">
        <v>23</v>
      </c>
      <c r="D37" s="12"/>
      <c r="E37" s="24"/>
      <c r="F37" s="24"/>
      <c r="G37" s="24"/>
    </row>
    <row r="38" spans="1:7" ht="21.75" customHeight="1">
      <c r="A38" s="85" t="s">
        <v>24</v>
      </c>
      <c r="B38" s="86"/>
      <c r="C38" s="3" t="s">
        <v>25</v>
      </c>
      <c r="D38" s="12">
        <f>65181.6+125035.58</f>
        <v>190217.18</v>
      </c>
      <c r="E38" s="24"/>
      <c r="F38" s="24"/>
      <c r="G38" s="24"/>
    </row>
    <row r="39" spans="1:7" ht="12.75">
      <c r="A39" s="78" t="s">
        <v>138</v>
      </c>
      <c r="B39" s="79"/>
      <c r="C39" s="3"/>
      <c r="D39" s="12"/>
      <c r="E39" s="24"/>
      <c r="F39" s="24"/>
      <c r="G39" s="24"/>
    </row>
    <row r="40" spans="1:7" ht="25.5" customHeight="1">
      <c r="A40" s="82" t="s">
        <v>84</v>
      </c>
      <c r="B40" s="83"/>
      <c r="C40" s="3" t="s">
        <v>160</v>
      </c>
      <c r="D40" s="12">
        <v>18073.08</v>
      </c>
      <c r="E40" s="24"/>
      <c r="F40" s="24"/>
      <c r="G40" s="24"/>
    </row>
    <row r="41" spans="1:7" ht="12.75">
      <c r="A41" s="78" t="s">
        <v>48</v>
      </c>
      <c r="B41" s="79"/>
      <c r="C41" s="3" t="s">
        <v>51</v>
      </c>
      <c r="D41" s="12">
        <v>301020.48</v>
      </c>
      <c r="E41" s="24"/>
      <c r="F41" s="24"/>
      <c r="G41" s="24"/>
    </row>
    <row r="42" spans="1:7" ht="12.75">
      <c r="A42" s="82" t="s">
        <v>49</v>
      </c>
      <c r="B42" s="83"/>
      <c r="C42" s="3" t="s">
        <v>51</v>
      </c>
      <c r="D42" s="11"/>
      <c r="E42" s="27"/>
      <c r="F42" s="27"/>
      <c r="G42" s="27"/>
    </row>
    <row r="43" spans="1:7" ht="12.75">
      <c r="A43" s="82" t="s">
        <v>78</v>
      </c>
      <c r="B43" s="83"/>
      <c r="C43" s="3" t="s">
        <v>51</v>
      </c>
      <c r="D43" s="11"/>
      <c r="E43" s="27"/>
      <c r="F43" s="27"/>
      <c r="G43" s="27"/>
    </row>
    <row r="44" spans="1:7" ht="12.75">
      <c r="A44" s="82" t="s">
        <v>52</v>
      </c>
      <c r="B44" s="83"/>
      <c r="C44" s="3" t="s">
        <v>33</v>
      </c>
      <c r="D44" s="11"/>
      <c r="E44" s="27"/>
      <c r="F44" s="27"/>
      <c r="G44" s="27"/>
    </row>
    <row r="45" spans="1:7" ht="42.75" customHeight="1">
      <c r="A45" s="78" t="s">
        <v>86</v>
      </c>
      <c r="B45" s="79"/>
      <c r="C45" s="3" t="s">
        <v>50</v>
      </c>
      <c r="D45" s="12">
        <v>552265.92</v>
      </c>
      <c r="E45" s="45"/>
      <c r="F45" s="45"/>
      <c r="G45" s="45"/>
    </row>
    <row r="46" spans="1:7" ht="12.75">
      <c r="A46" s="89" t="s">
        <v>53</v>
      </c>
      <c r="B46" s="90"/>
      <c r="C46" s="3"/>
      <c r="D46" s="13">
        <f>D34+D38+D40+D41+D45</f>
        <v>1120832.6600000001</v>
      </c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5" t="s">
        <v>54</v>
      </c>
      <c r="B48" s="5"/>
      <c r="C48" s="5"/>
      <c r="D48" s="1"/>
      <c r="E48" s="1"/>
      <c r="F48" s="1"/>
      <c r="G48" s="1"/>
    </row>
    <row r="49" spans="1:7" ht="12.75">
      <c r="A49" s="5" t="s">
        <v>80</v>
      </c>
      <c r="B49" s="5"/>
      <c r="C49" s="5"/>
      <c r="D49" s="1"/>
      <c r="E49" s="1"/>
      <c r="F49" s="1"/>
      <c r="G49" s="1"/>
    </row>
    <row r="50" spans="1:7" ht="12.75">
      <c r="A50" s="5" t="s">
        <v>186</v>
      </c>
      <c r="B50" s="5"/>
      <c r="C50" s="5"/>
      <c r="D50" s="1"/>
      <c r="E50" s="1"/>
      <c r="F50" s="1"/>
      <c r="G50" s="1"/>
    </row>
    <row r="51" spans="1:7" ht="12.75">
      <c r="A51" s="5" t="s">
        <v>181</v>
      </c>
      <c r="B51" s="5"/>
      <c r="C51" s="4"/>
      <c r="D51" s="1"/>
      <c r="E51" s="1"/>
      <c r="F51" s="1"/>
      <c r="G51" s="1"/>
    </row>
    <row r="52" spans="1:7" ht="12.75">
      <c r="A52" s="5" t="s">
        <v>56</v>
      </c>
      <c r="B52" s="4"/>
      <c r="C52" s="4"/>
      <c r="D52" s="1"/>
      <c r="E52" s="1"/>
      <c r="F52" s="1"/>
      <c r="G52" s="1"/>
    </row>
    <row r="53" spans="1:7" ht="12.75">
      <c r="A53" s="5" t="s">
        <v>57</v>
      </c>
      <c r="B53" s="4"/>
      <c r="C53" s="4"/>
      <c r="D53" s="1"/>
      <c r="E53" s="1"/>
      <c r="F53" s="1"/>
      <c r="G53" s="1"/>
    </row>
    <row r="54" spans="1:7" ht="12.75">
      <c r="A54" s="5" t="s">
        <v>58</v>
      </c>
      <c r="B54" s="4"/>
      <c r="C54" s="4"/>
      <c r="D54" s="1"/>
      <c r="E54" s="1"/>
      <c r="F54" s="1"/>
      <c r="G54" s="1"/>
    </row>
    <row r="55" spans="1:7" ht="12.75">
      <c r="A55" s="4"/>
      <c r="B55" s="4"/>
      <c r="C55" s="4"/>
      <c r="D55" s="1"/>
      <c r="E55" s="1"/>
      <c r="F55" s="1"/>
      <c r="G55" s="1"/>
    </row>
    <row r="56" spans="1:7" ht="12.75">
      <c r="A56" s="5"/>
      <c r="B56" s="4"/>
      <c r="C56" s="4"/>
      <c r="D56" s="1"/>
      <c r="E56" s="1"/>
      <c r="F56" s="1"/>
      <c r="G56" s="1"/>
    </row>
    <row r="57" spans="1:2" ht="12.75">
      <c r="A57" s="5" t="s">
        <v>65</v>
      </c>
      <c r="B57" s="5"/>
    </row>
    <row r="58" spans="10:14" ht="12.75">
      <c r="J58" s="48"/>
      <c r="K58" s="48"/>
      <c r="L58" s="48"/>
      <c r="M58" s="48"/>
      <c r="N58" s="48"/>
    </row>
    <row r="59" spans="10:14" ht="12.75">
      <c r="J59" s="48"/>
      <c r="K59" s="48"/>
      <c r="L59" s="48"/>
      <c r="M59" s="48"/>
      <c r="N59" s="48"/>
    </row>
    <row r="60" spans="10:14" ht="12.75">
      <c r="J60" s="48"/>
      <c r="K60" s="48"/>
      <c r="L60" s="48"/>
      <c r="M60" s="48"/>
      <c r="N60" s="48"/>
    </row>
    <row r="61" spans="10:14" ht="12.75">
      <c r="J61" s="48"/>
      <c r="K61" s="48"/>
      <c r="L61" s="48"/>
      <c r="M61" s="109"/>
      <c r="N61" s="48"/>
    </row>
    <row r="62" spans="10:14" ht="12.75">
      <c r="J62" s="48"/>
      <c r="K62" s="48"/>
      <c r="L62" s="48"/>
      <c r="M62" s="48"/>
      <c r="N62" s="48"/>
    </row>
    <row r="63" spans="10:14" ht="12.75">
      <c r="J63" s="48"/>
      <c r="K63" s="48"/>
      <c r="L63" s="48"/>
      <c r="M63" s="48"/>
      <c r="N63" s="48"/>
    </row>
    <row r="64" spans="10:14" ht="12.75">
      <c r="J64" s="48"/>
      <c r="K64" s="48"/>
      <c r="L64" s="48"/>
      <c r="M64" s="48"/>
      <c r="N64" s="48"/>
    </row>
    <row r="65" spans="10:14" ht="12.75">
      <c r="J65" s="48"/>
      <c r="K65" s="48"/>
      <c r="L65" s="48"/>
      <c r="M65" s="48"/>
      <c r="N65" s="48"/>
    </row>
    <row r="66" spans="10:14" ht="12.75">
      <c r="J66" s="48"/>
      <c r="K66" s="48"/>
      <c r="L66" s="48"/>
      <c r="M66" s="48"/>
      <c r="N66" s="48"/>
    </row>
    <row r="67" spans="10:14" ht="12.75">
      <c r="J67" s="48"/>
      <c r="K67" s="48"/>
      <c r="L67" s="48"/>
      <c r="M67" s="48"/>
      <c r="N67" s="48"/>
    </row>
    <row r="68" spans="8:14" ht="12.75">
      <c r="H68" s="44"/>
      <c r="I68" s="44"/>
      <c r="J68" s="44"/>
      <c r="K68" s="44"/>
      <c r="L68" s="48"/>
      <c r="M68" s="48"/>
      <c r="N68" s="48"/>
    </row>
    <row r="69" spans="10:14" ht="12.75">
      <c r="J69" s="48"/>
      <c r="K69" s="48"/>
      <c r="L69" s="48"/>
      <c r="M69" s="48"/>
      <c r="N69" s="48"/>
    </row>
    <row r="70" spans="10:14" ht="12.75">
      <c r="J70" s="48"/>
      <c r="K70" s="48"/>
      <c r="L70" s="48"/>
      <c r="M70" s="48"/>
      <c r="N70" s="48"/>
    </row>
    <row r="71" spans="10:14" ht="12.75">
      <c r="J71" s="48"/>
      <c r="K71" s="48"/>
      <c r="L71" s="48"/>
      <c r="M71" s="48"/>
      <c r="N71" s="48"/>
    </row>
    <row r="72" spans="10:14" ht="12.75">
      <c r="J72" s="48"/>
      <c r="K72" s="48"/>
      <c r="L72" s="48"/>
      <c r="M72" s="48"/>
      <c r="N72" s="48"/>
    </row>
  </sheetData>
  <sheetProtection/>
  <mergeCells count="20">
    <mergeCell ref="A5:D5"/>
    <mergeCell ref="A6:D6"/>
    <mergeCell ref="A4:D4"/>
    <mergeCell ref="A34:B34"/>
    <mergeCell ref="A35:B35"/>
    <mergeCell ref="A29:C29"/>
    <mergeCell ref="A30:D30"/>
    <mergeCell ref="A32:B32"/>
    <mergeCell ref="A33:B33"/>
    <mergeCell ref="A36:B36"/>
    <mergeCell ref="A39:B39"/>
    <mergeCell ref="A37:B37"/>
    <mergeCell ref="A38:B38"/>
    <mergeCell ref="A40:B40"/>
    <mergeCell ref="A46:B46"/>
    <mergeCell ref="A45:B45"/>
    <mergeCell ref="A41:B41"/>
    <mergeCell ref="A42:B42"/>
    <mergeCell ref="A43:B43"/>
    <mergeCell ref="A44:B44"/>
  </mergeCells>
  <printOptions/>
  <pageMargins left="0.75" right="0.75" top="0.45" bottom="0.39" header="0.24" footer="0.25"/>
  <pageSetup horizontalDpi="600" verticalDpi="600" orientation="portrait" paperSize="9" scale="8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e.pausheva</cp:lastModifiedBy>
  <cp:lastPrinted>2018-03-24T07:55:29Z</cp:lastPrinted>
  <dcterms:created xsi:type="dcterms:W3CDTF">1996-10-08T23:32:33Z</dcterms:created>
  <dcterms:modified xsi:type="dcterms:W3CDTF">2018-03-24T07:57:44Z</dcterms:modified>
  <cp:category/>
  <cp:version/>
  <cp:contentType/>
  <cp:contentStatus/>
</cp:coreProperties>
</file>